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7. 15 ส.ค. 66\"/>
    </mc:Choice>
  </mc:AlternateContent>
  <xr:revisionPtr revIDLastSave="0" documentId="13_ncr:1_{B50967BD-FF12-41B1-BFB1-B3037A84ABA9}" xr6:coauthVersionLast="37" xr6:coauthVersionMax="37" xr10:uidLastSave="{00000000-0000-0000-0000-000000000000}"/>
  <bookViews>
    <workbookView xWindow="0" yWindow="0" windowWidth="24000" windowHeight="8880" tabRatio="913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824" i="10" l="1"/>
  <c r="I823" i="10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P808" i="15"/>
  <c r="O808" i="15"/>
  <c r="N808" i="15"/>
  <c r="M808" i="15"/>
  <c r="L808" i="15"/>
  <c r="O807" i="15"/>
  <c r="N807" i="15"/>
  <c r="M807" i="15"/>
  <c r="P807" i="15" s="1"/>
  <c r="L807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L791" i="15"/>
  <c r="L789" i="15" s="1"/>
  <c r="O789" i="15" s="1"/>
  <c r="P790" i="15"/>
  <c r="O790" i="15"/>
  <c r="P789" i="15"/>
  <c r="N789" i="15"/>
  <c r="M789" i="15"/>
  <c r="N788" i="15"/>
  <c r="M788" i="15"/>
  <c r="P788" i="15" s="1"/>
  <c r="N787" i="15"/>
  <c r="M787" i="15"/>
  <c r="L787" i="15"/>
  <c r="O787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P772" i="15"/>
  <c r="O772" i="15"/>
  <c r="N772" i="15"/>
  <c r="M772" i="15"/>
  <c r="L772" i="15"/>
  <c r="O771" i="15"/>
  <c r="N771" i="15"/>
  <c r="N770" i="15" s="1"/>
  <c r="M771" i="15"/>
  <c r="L771" i="15"/>
  <c r="L770" i="15"/>
  <c r="O770" i="15" s="1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P756" i="15"/>
  <c r="O756" i="15"/>
  <c r="N756" i="15"/>
  <c r="M756" i="15"/>
  <c r="L756" i="15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P739" i="15"/>
  <c r="O739" i="15"/>
  <c r="N739" i="15"/>
  <c r="M739" i="15"/>
  <c r="L739" i="15"/>
  <c r="O738" i="15"/>
  <c r="N738" i="15"/>
  <c r="M738" i="15"/>
  <c r="P738" i="15" s="1"/>
  <c r="L738" i="15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P690" i="15"/>
  <c r="N690" i="15"/>
  <c r="L690" i="15"/>
  <c r="L688" i="15" s="1"/>
  <c r="O688" i="15" s="1"/>
  <c r="P688" i="15"/>
  <c r="N688" i="15"/>
  <c r="M688" i="15"/>
  <c r="N687" i="15"/>
  <c r="M687" i="15"/>
  <c r="P687" i="15" s="1"/>
  <c r="L687" i="15"/>
  <c r="O687" i="15" s="1"/>
  <c r="N686" i="15"/>
  <c r="N685" i="15" s="1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69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O660" i="15" s="1"/>
  <c r="P659" i="15"/>
  <c r="O659" i="15"/>
  <c r="N658" i="15"/>
  <c r="M658" i="15"/>
  <c r="P658" i="15" s="1"/>
  <c r="P657" i="15"/>
  <c r="N657" i="15"/>
  <c r="M657" i="15"/>
  <c r="P656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P639" i="15"/>
  <c r="N639" i="15"/>
  <c r="M639" i="15"/>
  <c r="P634" i="15"/>
  <c r="N634" i="15"/>
  <c r="N631" i="15" s="1"/>
  <c r="N629" i="15" s="1"/>
  <c r="L634" i="15"/>
  <c r="P633" i="15"/>
  <c r="O633" i="15"/>
  <c r="M632" i="15"/>
  <c r="P632" i="15" s="1"/>
  <c r="M631" i="15"/>
  <c r="P631" i="15" s="1"/>
  <c r="N630" i="15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J593" i="15" s="1"/>
  <c r="J592" i="15" s="1"/>
  <c r="I594" i="15"/>
  <c r="I593" i="15"/>
  <c r="J583" i="15"/>
  <c r="J582" i="15"/>
  <c r="J576" i="15" s="1"/>
  <c r="J577" i="15"/>
  <c r="I577" i="15"/>
  <c r="K577" i="15" s="1"/>
  <c r="I576" i="15"/>
  <c r="I559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N555" i="15"/>
  <c r="M555" i="15"/>
  <c r="P555" i="15" s="1"/>
  <c r="N554" i="15"/>
  <c r="N549" i="15" s="1"/>
  <c r="N546" i="15" s="1"/>
  <c r="N553" i="15"/>
  <c r="N552" i="15"/>
  <c r="L549" i="15"/>
  <c r="L547" i="15" s="1"/>
  <c r="P548" i="15"/>
  <c r="O548" i="15"/>
  <c r="N545" i="15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P535" i="15"/>
  <c r="L535" i="15"/>
  <c r="P534" i="15"/>
  <c r="O534" i="15"/>
  <c r="N533" i="15"/>
  <c r="M533" i="15"/>
  <c r="P533" i="15" s="1"/>
  <c r="N530" i="15"/>
  <c r="N528" i="15"/>
  <c r="L528" i="15"/>
  <c r="M528" i="15" s="1"/>
  <c r="P527" i="15"/>
  <c r="O527" i="15"/>
  <c r="N526" i="15"/>
  <c r="N524" i="15"/>
  <c r="M524" i="15"/>
  <c r="L524" i="15"/>
  <c r="O524" i="15" s="1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M505" i="15"/>
  <c r="P505" i="15" s="1"/>
  <c r="L505" i="15"/>
  <c r="O505" i="15" s="1"/>
  <c r="M504" i="15"/>
  <c r="P504" i="15" s="1"/>
  <c r="L504" i="15"/>
  <c r="O504" i="15" s="1"/>
  <c r="P503" i="15"/>
  <c r="N503" i="15"/>
  <c r="M503" i="15"/>
  <c r="L503" i="15"/>
  <c r="O503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N472" i="15"/>
  <c r="L472" i="15"/>
  <c r="M472" i="15" s="1"/>
  <c r="P471" i="15"/>
  <c r="O471" i="15"/>
  <c r="N470" i="15"/>
  <c r="N469" i="15"/>
  <c r="N467" i="15" s="1"/>
  <c r="N468" i="15"/>
  <c r="M468" i="15"/>
  <c r="P468" i="15" s="1"/>
  <c r="L468" i="15"/>
  <c r="J466" i="15"/>
  <c r="I466" i="15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53" i="15"/>
  <c r="N452" i="15"/>
  <c r="N450" i="15"/>
  <c r="L449" i="15"/>
  <c r="L447" i="15" s="1"/>
  <c r="P448" i="15"/>
  <c r="O448" i="15"/>
  <c r="P445" i="15"/>
  <c r="N445" i="15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J418" i="15" s="1"/>
  <c r="P431" i="15"/>
  <c r="L431" i="15"/>
  <c r="P430" i="15"/>
  <c r="O430" i="15"/>
  <c r="N429" i="15"/>
  <c r="M429" i="15"/>
  <c r="P429" i="15" s="1"/>
  <c r="N428" i="15"/>
  <c r="N425" i="15"/>
  <c r="N424" i="15"/>
  <c r="L424" i="15"/>
  <c r="M424" i="15" s="1"/>
  <c r="P424" i="15" s="1"/>
  <c r="P423" i="15"/>
  <c r="O423" i="15"/>
  <c r="O420" i="15"/>
  <c r="N420" i="15"/>
  <c r="M420" i="15"/>
  <c r="L420" i="15"/>
  <c r="K413" i="15"/>
  <c r="K412" i="15"/>
  <c r="N410" i="15"/>
  <c r="N408" i="15" s="1"/>
  <c r="M410" i="15"/>
  <c r="L410" i="15"/>
  <c r="P409" i="15"/>
  <c r="O409" i="15"/>
  <c r="N407" i="15"/>
  <c r="N405" i="15" s="1"/>
  <c r="M407" i="15"/>
  <c r="P407" i="15" s="1"/>
  <c r="L407" i="15"/>
  <c r="P406" i="15"/>
  <c r="O406" i="15"/>
  <c r="N403" i="15"/>
  <c r="M403" i="15"/>
  <c r="L403" i="15"/>
  <c r="O403" i="15" s="1"/>
  <c r="K401" i="15"/>
  <c r="J401" i="15"/>
  <c r="I401" i="15"/>
  <c r="K400" i="15"/>
  <c r="K399" i="15"/>
  <c r="N397" i="15"/>
  <c r="M397" i="15"/>
  <c r="P397" i="15" s="1"/>
  <c r="L397" i="15"/>
  <c r="L395" i="15" s="1"/>
  <c r="O395" i="15" s="1"/>
  <c r="P396" i="15"/>
  <c r="O396" i="15"/>
  <c r="N394" i="15"/>
  <c r="N392" i="15" s="1"/>
  <c r="M394" i="15"/>
  <c r="L394" i="15"/>
  <c r="L392" i="15" s="1"/>
  <c r="O392" i="15" s="1"/>
  <c r="P393" i="15"/>
  <c r="O393" i="15"/>
  <c r="O390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L351" i="15" s="1"/>
  <c r="P352" i="15"/>
  <c r="O352" i="15"/>
  <c r="N350" i="15"/>
  <c r="N348" i="15" s="1"/>
  <c r="M350" i="15"/>
  <c r="L350" i="15"/>
  <c r="P349" i="15"/>
  <c r="O349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L336" i="15"/>
  <c r="L334" i="15" s="1"/>
  <c r="O334" i="15" s="1"/>
  <c r="P335" i="15"/>
  <c r="O335" i="15"/>
  <c r="N333" i="15"/>
  <c r="N331" i="15" s="1"/>
  <c r="M333" i="15"/>
  <c r="M331" i="15" s="1"/>
  <c r="L333" i="15"/>
  <c r="P332" i="15"/>
  <c r="O332" i="15"/>
  <c r="O329" i="15"/>
  <c r="N329" i="15"/>
  <c r="M329" i="15"/>
  <c r="P329" i="15" s="1"/>
  <c r="L329" i="15"/>
  <c r="I327" i="15"/>
  <c r="I325" i="15"/>
  <c r="N323" i="15"/>
  <c r="N321" i="15" s="1"/>
  <c r="M323" i="15"/>
  <c r="P323" i="15" s="1"/>
  <c r="L323" i="15"/>
  <c r="L321" i="15" s="1"/>
  <c r="O321" i="15" s="1"/>
  <c r="P322" i="15"/>
  <c r="O322" i="15"/>
  <c r="N320" i="15"/>
  <c r="N318" i="15" s="1"/>
  <c r="M320" i="15"/>
  <c r="M318" i="15" s="1"/>
  <c r="L320" i="15"/>
  <c r="L318" i="15" s="1"/>
  <c r="P319" i="15"/>
  <c r="O319" i="15"/>
  <c r="O316" i="15"/>
  <c r="N316" i="15"/>
  <c r="M316" i="15"/>
  <c r="P316" i="15" s="1"/>
  <c r="L316" i="15"/>
  <c r="J314" i="15"/>
  <c r="I312" i="15"/>
  <c r="K312" i="15" s="1"/>
  <c r="I311" i="15"/>
  <c r="K311" i="15" s="1"/>
  <c r="I310" i="15"/>
  <c r="K310" i="15" s="1"/>
  <c r="I309" i="15"/>
  <c r="N306" i="15"/>
  <c r="N304" i="15" s="1"/>
  <c r="M306" i="15"/>
  <c r="M304" i="15" s="1"/>
  <c r="P304" i="15" s="1"/>
  <c r="L306" i="15"/>
  <c r="O306" i="15" s="1"/>
  <c r="P305" i="15"/>
  <c r="O305" i="15"/>
  <c r="N303" i="15"/>
  <c r="M303" i="15"/>
  <c r="M301" i="15" s="1"/>
  <c r="L303" i="15"/>
  <c r="L301" i="15" s="1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M282" i="15"/>
  <c r="M280" i="15" s="1"/>
  <c r="L282" i="15"/>
  <c r="P281" i="15"/>
  <c r="O281" i="15"/>
  <c r="P278" i="15"/>
  <c r="O278" i="15"/>
  <c r="N278" i="15"/>
  <c r="M278" i="15"/>
  <c r="L278" i="15"/>
  <c r="J276" i="15"/>
  <c r="I271" i="15"/>
  <c r="I260" i="15" s="1"/>
  <c r="N269" i="15"/>
  <c r="N267" i="15" s="1"/>
  <c r="M269" i="15"/>
  <c r="M267" i="15" s="1"/>
  <c r="P267" i="15" s="1"/>
  <c r="L269" i="15"/>
  <c r="L267" i="15" s="1"/>
  <c r="O267" i="15" s="1"/>
  <c r="P268" i="15"/>
  <c r="O268" i="15"/>
  <c r="N266" i="15"/>
  <c r="N264" i="15" s="1"/>
  <c r="M266" i="15"/>
  <c r="M264" i="15" s="1"/>
  <c r="L266" i="15"/>
  <c r="L264" i="15" s="1"/>
  <c r="P265" i="15"/>
  <c r="O265" i="15"/>
  <c r="O262" i="15"/>
  <c r="N262" i="15"/>
  <c r="M262" i="15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I237" i="15" s="1"/>
  <c r="L242" i="15"/>
  <c r="L241" i="15"/>
  <c r="L240" i="15"/>
  <c r="L239" i="15"/>
  <c r="P238" i="15"/>
  <c r="N238" i="15"/>
  <c r="J237" i="15"/>
  <c r="K236" i="15"/>
  <c r="J236" i="15"/>
  <c r="I236" i="15"/>
  <c r="J235" i="15"/>
  <c r="I235" i="15"/>
  <c r="K235" i="15" s="1"/>
  <c r="J233" i="15"/>
  <c r="N231" i="15"/>
  <c r="N230" i="15"/>
  <c r="N229" i="15"/>
  <c r="N228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N184" i="15" s="1"/>
  <c r="M186" i="15"/>
  <c r="L186" i="15"/>
  <c r="L184" i="15" s="1"/>
  <c r="P185" i="15"/>
  <c r="O185" i="15"/>
  <c r="N182" i="15"/>
  <c r="M182" i="15"/>
  <c r="L182" i="15"/>
  <c r="O182" i="15" s="1"/>
  <c r="J177" i="15"/>
  <c r="I176" i="15"/>
  <c r="I174" i="15" s="1"/>
  <c r="I164" i="15" s="1"/>
  <c r="K164" i="15" s="1"/>
  <c r="J174" i="15"/>
  <c r="J164" i="15" s="1"/>
  <c r="N173" i="15"/>
  <c r="N171" i="15" s="1"/>
  <c r="M173" i="15"/>
  <c r="P173" i="15" s="1"/>
  <c r="L173" i="15"/>
  <c r="P172" i="15"/>
  <c r="O172" i="15"/>
  <c r="N170" i="15"/>
  <c r="N168" i="15" s="1"/>
  <c r="M170" i="15"/>
  <c r="L170" i="15"/>
  <c r="L168" i="15" s="1"/>
  <c r="P169" i="15"/>
  <c r="O169" i="15"/>
  <c r="N166" i="15"/>
  <c r="M166" i="15"/>
  <c r="L166" i="15"/>
  <c r="O166" i="15" s="1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M154" i="15"/>
  <c r="M152" i="15" s="1"/>
  <c r="L154" i="15"/>
  <c r="L152" i="15" s="1"/>
  <c r="P153" i="15"/>
  <c r="O153" i="15"/>
  <c r="P150" i="15"/>
  <c r="O150" i="15"/>
  <c r="N150" i="15"/>
  <c r="M150" i="15"/>
  <c r="L150" i="15"/>
  <c r="J148" i="15"/>
  <c r="I146" i="15"/>
  <c r="K146" i="15" s="1"/>
  <c r="I145" i="15"/>
  <c r="I143" i="15" s="1"/>
  <c r="I144" i="15"/>
  <c r="N140" i="15"/>
  <c r="N138" i="15" s="1"/>
  <c r="M140" i="15"/>
  <c r="L140" i="15"/>
  <c r="P139" i="15"/>
  <c r="O139" i="15"/>
  <c r="N137" i="15"/>
  <c r="M137" i="15"/>
  <c r="M135" i="15" s="1"/>
  <c r="L137" i="15"/>
  <c r="L135" i="15" s="1"/>
  <c r="P136" i="15"/>
  <c r="O136" i="15"/>
  <c r="P133" i="15"/>
  <c r="N133" i="15"/>
  <c r="M133" i="15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M122" i="15" s="1"/>
  <c r="P122" i="15" s="1"/>
  <c r="L124" i="15"/>
  <c r="O124" i="15" s="1"/>
  <c r="P123" i="15"/>
  <c r="O123" i="15"/>
  <c r="O120" i="15"/>
  <c r="N120" i="15"/>
  <c r="M120" i="15"/>
  <c r="P120" i="15" s="1"/>
  <c r="L120" i="15"/>
  <c r="K118" i="15"/>
  <c r="I116" i="15"/>
  <c r="K116" i="15" s="1"/>
  <c r="I115" i="15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I86" i="15" s="1"/>
  <c r="K86" i="15" s="1"/>
  <c r="N96" i="15"/>
  <c r="N94" i="15" s="1"/>
  <c r="M96" i="15"/>
  <c r="M94" i="15" s="1"/>
  <c r="P94" i="15" s="1"/>
  <c r="L96" i="15"/>
  <c r="L94" i="15" s="1"/>
  <c r="O94" i="15" s="1"/>
  <c r="P95" i="15"/>
  <c r="O95" i="15"/>
  <c r="N93" i="15"/>
  <c r="M93" i="15"/>
  <c r="L93" i="15"/>
  <c r="P92" i="15"/>
  <c r="O92" i="15"/>
  <c r="P89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M69" i="15" s="1"/>
  <c r="L71" i="15"/>
  <c r="L69" i="15" s="1"/>
  <c r="P70" i="15"/>
  <c r="O70" i="15"/>
  <c r="N67" i="15"/>
  <c r="M67" i="15"/>
  <c r="P67" i="15" s="1"/>
  <c r="L67" i="15"/>
  <c r="J65" i="15"/>
  <c r="J64" i="15"/>
  <c r="N61" i="15"/>
  <c r="M61" i="15"/>
  <c r="M59" i="15" s="1"/>
  <c r="L61" i="15"/>
  <c r="P60" i="15"/>
  <c r="O60" i="15"/>
  <c r="N58" i="15"/>
  <c r="M58" i="15"/>
  <c r="L58" i="15"/>
  <c r="P57" i="15"/>
  <c r="O57" i="15"/>
  <c r="P54" i="15"/>
  <c r="O54" i="15"/>
  <c r="N54" i="15"/>
  <c r="M54" i="15"/>
  <c r="L54" i="15"/>
  <c r="N49" i="15"/>
  <c r="N47" i="15" s="1"/>
  <c r="M49" i="15"/>
  <c r="P49" i="15" s="1"/>
  <c r="L49" i="15"/>
  <c r="P48" i="15"/>
  <c r="O48" i="15"/>
  <c r="N46" i="15"/>
  <c r="M46" i="15"/>
  <c r="L46" i="15"/>
  <c r="L44" i="15" s="1"/>
  <c r="P45" i="15"/>
  <c r="O45" i="15"/>
  <c r="N42" i="15"/>
  <c r="M42" i="15"/>
  <c r="L42" i="15"/>
  <c r="O42" i="15" s="1"/>
  <c r="P36" i="15"/>
  <c r="N36" i="15"/>
  <c r="M36" i="15"/>
  <c r="P35" i="15"/>
  <c r="O35" i="15"/>
  <c r="N35" i="15"/>
  <c r="N34" i="15" s="1"/>
  <c r="M35" i="15"/>
  <c r="M29" i="15" s="1"/>
  <c r="L35" i="15"/>
  <c r="M34" i="15"/>
  <c r="P34" i="15" s="1"/>
  <c r="P32" i="15"/>
  <c r="N32" i="15"/>
  <c r="M32" i="15"/>
  <c r="L32" i="15"/>
  <c r="P29" i="15"/>
  <c r="P25" i="15"/>
  <c r="N25" i="15"/>
  <c r="M25" i="15"/>
  <c r="L25" i="15"/>
  <c r="O22" i="15"/>
  <c r="N22" i="15"/>
  <c r="M22" i="15"/>
  <c r="L22" i="15"/>
  <c r="N19" i="15"/>
  <c r="L19" i="15"/>
  <c r="O19" i="15" s="1"/>
  <c r="M15" i="15"/>
  <c r="L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L805" i="14"/>
  <c r="O805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9" i="14" s="1"/>
  <c r="L791" i="14"/>
  <c r="L789" i="14" s="1"/>
  <c r="O789" i="14" s="1"/>
  <c r="P790" i="14"/>
  <c r="O790" i="14"/>
  <c r="M789" i="14"/>
  <c r="P789" i="14" s="1"/>
  <c r="M788" i="14"/>
  <c r="P788" i="14" s="1"/>
  <c r="N787" i="14"/>
  <c r="M787" i="14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P774" i="14"/>
  <c r="O774" i="14"/>
  <c r="P773" i="14"/>
  <c r="O773" i="14"/>
  <c r="N773" i="14"/>
  <c r="M773" i="14"/>
  <c r="L773" i="14"/>
  <c r="O772" i="14"/>
  <c r="N772" i="14"/>
  <c r="M772" i="14"/>
  <c r="P772" i="14" s="1"/>
  <c r="L772" i="14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N754" i="14" s="1"/>
  <c r="M755" i="14"/>
  <c r="P755" i="14" s="1"/>
  <c r="L755" i="14"/>
  <c r="O755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O739" i="14"/>
  <c r="N739" i="14"/>
  <c r="M739" i="14"/>
  <c r="P739" i="14" s="1"/>
  <c r="L739" i="14"/>
  <c r="N738" i="14"/>
  <c r="M738" i="14"/>
  <c r="P738" i="14" s="1"/>
  <c r="L738" i="14"/>
  <c r="O738" i="14" s="1"/>
  <c r="M737" i="14"/>
  <c r="P737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O690" i="14" s="1"/>
  <c r="N688" i="14"/>
  <c r="M688" i="14"/>
  <c r="P688" i="14" s="1"/>
  <c r="N687" i="14"/>
  <c r="N685" i="14" s="1"/>
  <c r="M687" i="14"/>
  <c r="P687" i="14" s="1"/>
  <c r="N686" i="14"/>
  <c r="M686" i="14"/>
  <c r="L686" i="14"/>
  <c r="O686" i="14" s="1"/>
  <c r="J679" i="14"/>
  <c r="J678" i="14" s="1"/>
  <c r="I678" i="14"/>
  <c r="K678" i="14" s="1"/>
  <c r="J675" i="14"/>
  <c r="J669" i="14" s="1"/>
  <c r="J654" i="14" s="1"/>
  <c r="I671" i="14"/>
  <c r="K671" i="14" s="1"/>
  <c r="I670" i="14"/>
  <c r="K670" i="14" s="1"/>
  <c r="I669" i="14"/>
  <c r="K675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L660" i="14"/>
  <c r="L657" i="14" s="1"/>
  <c r="P659" i="14"/>
  <c r="O659" i="14"/>
  <c r="P658" i="14"/>
  <c r="N658" i="14"/>
  <c r="M658" i="14"/>
  <c r="L658" i="14"/>
  <c r="O658" i="14" s="1"/>
  <c r="P657" i="14"/>
  <c r="N657" i="14"/>
  <c r="M657" i="14"/>
  <c r="P656" i="14"/>
  <c r="O656" i="14"/>
  <c r="N656" i="14"/>
  <c r="M656" i="14"/>
  <c r="L656" i="14"/>
  <c r="N655" i="14"/>
  <c r="M655" i="14"/>
  <c r="P655" i="14" s="1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N631" i="14" s="1"/>
  <c r="N629" i="14" s="1"/>
  <c r="L634" i="14"/>
  <c r="P633" i="14"/>
  <c r="O633" i="14"/>
  <c r="M632" i="14"/>
  <c r="P632" i="14" s="1"/>
  <c r="M631" i="14"/>
  <c r="P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2" i="14" s="1"/>
  <c r="J594" i="14"/>
  <c r="I594" i="14"/>
  <c r="K594" i="14" s="1"/>
  <c r="I593" i="14"/>
  <c r="J583" i="14"/>
  <c r="J582" i="14"/>
  <c r="J577" i="14"/>
  <c r="I577" i="14"/>
  <c r="J576" i="14"/>
  <c r="I576" i="14"/>
  <c r="K576" i="14" s="1"/>
  <c r="J569" i="14"/>
  <c r="I569" i="14"/>
  <c r="J568" i="14"/>
  <c r="I568" i="14"/>
  <c r="K568" i="14" s="1"/>
  <c r="J561" i="14"/>
  <c r="I561" i="14"/>
  <c r="J560" i="14"/>
  <c r="I560" i="14"/>
  <c r="K560" i="14" s="1"/>
  <c r="J559" i="14"/>
  <c r="P557" i="14"/>
  <c r="L557" i="14"/>
  <c r="O557" i="14" s="1"/>
  <c r="P556" i="14"/>
  <c r="O556" i="14"/>
  <c r="P555" i="14"/>
  <c r="N555" i="14"/>
  <c r="M555" i="14"/>
  <c r="L555" i="14"/>
  <c r="O555" i="14" s="1"/>
  <c r="N553" i="14"/>
  <c r="N552" i="14"/>
  <c r="N549" i="14" s="1"/>
  <c r="N546" i="14" s="1"/>
  <c r="N544" i="14" s="1"/>
  <c r="L549" i="14"/>
  <c r="P548" i="14"/>
  <c r="O548" i="14"/>
  <c r="P545" i="14"/>
  <c r="N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P534" i="14"/>
  <c r="O534" i="14"/>
  <c r="N533" i="14"/>
  <c r="M533" i="14"/>
  <c r="P533" i="14" s="1"/>
  <c r="P528" i="14"/>
  <c r="N528" i="14"/>
  <c r="N525" i="14" s="1"/>
  <c r="L528" i="14"/>
  <c r="O528" i="14" s="1"/>
  <c r="P527" i="14"/>
  <c r="O527" i="14"/>
  <c r="P526" i="14"/>
  <c r="N526" i="14"/>
  <c r="M526" i="14"/>
  <c r="L526" i="14"/>
  <c r="O526" i="14" s="1"/>
  <c r="P525" i="14"/>
  <c r="M525" i="14"/>
  <c r="P524" i="14"/>
  <c r="O524" i="14"/>
  <c r="N524" i="14"/>
  <c r="M524" i="14"/>
  <c r="L524" i="14"/>
  <c r="N523" i="14"/>
  <c r="M523" i="14"/>
  <c r="P523" i="14" s="1"/>
  <c r="K517" i="14"/>
  <c r="J517" i="14"/>
  <c r="J501" i="14" s="1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P504" i="14" s="1"/>
  <c r="L504" i="14"/>
  <c r="N503" i="14"/>
  <c r="N502" i="14" s="1"/>
  <c r="M503" i="14"/>
  <c r="P503" i="14" s="1"/>
  <c r="L503" i="14"/>
  <c r="O503" i="14" s="1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6" i="14"/>
  <c r="N472" i="14" s="1"/>
  <c r="L472" i="14"/>
  <c r="L470" i="14" s="1"/>
  <c r="P471" i="14"/>
  <c r="O471" i="14"/>
  <c r="P468" i="14"/>
  <c r="O468" i="14"/>
  <c r="N468" i="14"/>
  <c r="M468" i="14"/>
  <c r="L468" i="14"/>
  <c r="J466" i="14"/>
  <c r="I466" i="14"/>
  <c r="K466" i="14" s="1"/>
  <c r="J465" i="14"/>
  <c r="I465" i="14"/>
  <c r="K465" i="14" s="1"/>
  <c r="I464" i="14"/>
  <c r="I463" i="14"/>
  <c r="I462" i="14"/>
  <c r="I443" i="14" s="1"/>
  <c r="K443" i="14" s="1"/>
  <c r="I460" i="14"/>
  <c r="K460" i="14" s="1"/>
  <c r="K458" i="14"/>
  <c r="P456" i="14"/>
  <c r="L456" i="14"/>
  <c r="L454" i="14" s="1"/>
  <c r="O454" i="14" s="1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P446" i="14"/>
  <c r="N446" i="14"/>
  <c r="M446" i="14"/>
  <c r="P445" i="14"/>
  <c r="O445" i="14"/>
  <c r="N445" i="14"/>
  <c r="M445" i="14"/>
  <c r="L445" i="14"/>
  <c r="P444" i="14"/>
  <c r="N444" i="14"/>
  <c r="M444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I435" i="14"/>
  <c r="K435" i="14" s="1"/>
  <c r="J434" i="14"/>
  <c r="P431" i="14"/>
  <c r="L431" i="14"/>
  <c r="P430" i="14"/>
  <c r="O430" i="14"/>
  <c r="N429" i="14"/>
  <c r="M429" i="14"/>
  <c r="P429" i="14" s="1"/>
  <c r="N424" i="14"/>
  <c r="L424" i="14"/>
  <c r="M424" i="14" s="1"/>
  <c r="P423" i="14"/>
  <c r="O423" i="14"/>
  <c r="N422" i="14"/>
  <c r="N421" i="14"/>
  <c r="P420" i="14"/>
  <c r="N420" i="14"/>
  <c r="M420" i="14"/>
  <c r="L420" i="14"/>
  <c r="N419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M407" i="14"/>
  <c r="P407" i="14" s="1"/>
  <c r="L407" i="14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P394" i="14" s="1"/>
  <c r="L394" i="14"/>
  <c r="P393" i="14"/>
  <c r="O393" i="14"/>
  <c r="N390" i="14"/>
  <c r="M390" i="14"/>
  <c r="P390" i="14" s="1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L350" i="14"/>
  <c r="P349" i="14"/>
  <c r="O349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N331" i="14" s="1"/>
  <c r="M333" i="14"/>
  <c r="L333" i="14"/>
  <c r="P332" i="14"/>
  <c r="O332" i="14"/>
  <c r="P329" i="14"/>
  <c r="N329" i="14"/>
  <c r="M329" i="14"/>
  <c r="L329" i="14"/>
  <c r="I327" i="14"/>
  <c r="I325" i="14"/>
  <c r="K325" i="14" s="1"/>
  <c r="N323" i="14"/>
  <c r="N321" i="14" s="1"/>
  <c r="M323" i="14"/>
  <c r="M321" i="14" s="1"/>
  <c r="P321" i="14" s="1"/>
  <c r="L323" i="14"/>
  <c r="L321" i="14" s="1"/>
  <c r="O321" i="14" s="1"/>
  <c r="P322" i="14"/>
  <c r="O322" i="14"/>
  <c r="N320" i="14"/>
  <c r="N318" i="14" s="1"/>
  <c r="M320" i="14"/>
  <c r="P320" i="14" s="1"/>
  <c r="L320" i="14"/>
  <c r="L318" i="14" s="1"/>
  <c r="O318" i="14" s="1"/>
  <c r="P319" i="14"/>
  <c r="O319" i="14"/>
  <c r="N316" i="14"/>
  <c r="M316" i="14"/>
  <c r="P316" i="14" s="1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O306" i="14" s="1"/>
  <c r="P305" i="14"/>
  <c r="O305" i="14"/>
  <c r="N303" i="14"/>
  <c r="N301" i="14" s="1"/>
  <c r="M303" i="14"/>
  <c r="L303" i="14"/>
  <c r="O303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I276" i="14" s="1"/>
  <c r="K276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P282" i="14" s="1"/>
  <c r="L282" i="14"/>
  <c r="O282" i="14" s="1"/>
  <c r="P281" i="14"/>
  <c r="O281" i="14"/>
  <c r="P278" i="14"/>
  <c r="N278" i="14"/>
  <c r="M278" i="14"/>
  <c r="L278" i="14"/>
  <c r="O278" i="14" s="1"/>
  <c r="J276" i="14"/>
  <c r="I271" i="14"/>
  <c r="K271" i="14" s="1"/>
  <c r="N269" i="14"/>
  <c r="N267" i="14" s="1"/>
  <c r="M269" i="14"/>
  <c r="M267" i="14" s="1"/>
  <c r="P267" i="14" s="1"/>
  <c r="L269" i="14"/>
  <c r="O269" i="14" s="1"/>
  <c r="P268" i="14"/>
  <c r="O268" i="14"/>
  <c r="N266" i="14"/>
  <c r="M266" i="14"/>
  <c r="M264" i="14" s="1"/>
  <c r="L266" i="14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I237" i="14" s="1"/>
  <c r="K237" i="14" s="1"/>
  <c r="L242" i="14"/>
  <c r="L241" i="14"/>
  <c r="L240" i="14"/>
  <c r="L239" i="14"/>
  <c r="P238" i="14"/>
  <c r="N238" i="14"/>
  <c r="N227" i="14" s="1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77" i="14"/>
  <c r="J164" i="14" s="1"/>
  <c r="I176" i="14"/>
  <c r="I174" i="14" s="1"/>
  <c r="K174" i="14" s="1"/>
  <c r="J174" i="14"/>
  <c r="N173" i="14"/>
  <c r="N171" i="14" s="1"/>
  <c r="M173" i="14"/>
  <c r="M171" i="14" s="1"/>
  <c r="P171" i="14" s="1"/>
  <c r="L173" i="14"/>
  <c r="L171" i="14" s="1"/>
  <c r="O171" i="14" s="1"/>
  <c r="P172" i="14"/>
  <c r="O172" i="14"/>
  <c r="N170" i="14"/>
  <c r="M170" i="14"/>
  <c r="M168" i="14" s="1"/>
  <c r="L170" i="14"/>
  <c r="L168" i="14" s="1"/>
  <c r="P169" i="14"/>
  <c r="O169" i="14"/>
  <c r="P166" i="14"/>
  <c r="O166" i="14"/>
  <c r="N166" i="14"/>
  <c r="M166" i="14"/>
  <c r="L166" i="14"/>
  <c r="I159" i="14"/>
  <c r="K159" i="14" s="1"/>
  <c r="N157" i="14"/>
  <c r="N155" i="14" s="1"/>
  <c r="M157" i="14"/>
  <c r="P157" i="14" s="1"/>
  <c r="L157" i="14"/>
  <c r="P156" i="14"/>
  <c r="O156" i="14"/>
  <c r="N154" i="14"/>
  <c r="N152" i="14" s="1"/>
  <c r="M154" i="14"/>
  <c r="L154" i="14"/>
  <c r="P153" i="14"/>
  <c r="O153" i="14"/>
  <c r="P150" i="14"/>
  <c r="N150" i="14"/>
  <c r="M150" i="14"/>
  <c r="L150" i="14"/>
  <c r="J148" i="14"/>
  <c r="I146" i="14"/>
  <c r="I130" i="14" s="1"/>
  <c r="K130" i="14" s="1"/>
  <c r="I145" i="14"/>
  <c r="I144" i="14"/>
  <c r="K144" i="14" s="1"/>
  <c r="N140" i="14"/>
  <c r="N138" i="14" s="1"/>
  <c r="M140" i="14"/>
  <c r="P140" i="14" s="1"/>
  <c r="L140" i="14"/>
  <c r="L138" i="14" s="1"/>
  <c r="O138" i="14" s="1"/>
  <c r="P139" i="14"/>
  <c r="O139" i="14"/>
  <c r="N137" i="14"/>
  <c r="N135" i="14" s="1"/>
  <c r="M137" i="14"/>
  <c r="P137" i="14" s="1"/>
  <c r="L137" i="14"/>
  <c r="L135" i="14" s="1"/>
  <c r="O135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P126" i="14"/>
  <c r="O126" i="14"/>
  <c r="N124" i="14"/>
  <c r="N122" i="14" s="1"/>
  <c r="M124" i="14"/>
  <c r="P124" i="14" s="1"/>
  <c r="L124" i="14"/>
  <c r="P123" i="14"/>
  <c r="O123" i="14"/>
  <c r="P120" i="14"/>
  <c r="N120" i="14"/>
  <c r="M120" i="14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N96" i="14"/>
  <c r="N94" i="14" s="1"/>
  <c r="M96" i="14"/>
  <c r="M94" i="14" s="1"/>
  <c r="P94" i="14" s="1"/>
  <c r="L96" i="14"/>
  <c r="L94" i="14" s="1"/>
  <c r="O94" i="14" s="1"/>
  <c r="P95" i="14"/>
  <c r="O95" i="14"/>
  <c r="N93" i="14"/>
  <c r="N91" i="14" s="1"/>
  <c r="M93" i="14"/>
  <c r="M91" i="14" s="1"/>
  <c r="L93" i="14"/>
  <c r="L91" i="14" s="1"/>
  <c r="P92" i="14"/>
  <c r="O92" i="14"/>
  <c r="P89" i="14"/>
  <c r="O89" i="14"/>
  <c r="N89" i="14"/>
  <c r="M89" i="14"/>
  <c r="L89" i="14"/>
  <c r="J87" i="14"/>
  <c r="J86" i="14"/>
  <c r="I84" i="14"/>
  <c r="K84" i="14" s="1"/>
  <c r="I83" i="14"/>
  <c r="I82" i="14"/>
  <c r="K82" i="14" s="1"/>
  <c r="I81" i="14"/>
  <c r="K81" i="14" s="1"/>
  <c r="I80" i="14"/>
  <c r="I79" i="14"/>
  <c r="K79" i="14" s="1"/>
  <c r="I78" i="14"/>
  <c r="K78" i="14" s="1"/>
  <c r="J77" i="14"/>
  <c r="J65" i="14" s="1"/>
  <c r="J76" i="14"/>
  <c r="N74" i="14"/>
  <c r="N72" i="14" s="1"/>
  <c r="M74" i="14"/>
  <c r="M72" i="14" s="1"/>
  <c r="P72" i="14" s="1"/>
  <c r="L74" i="14"/>
  <c r="L72" i="14" s="1"/>
  <c r="O72" i="14" s="1"/>
  <c r="P73" i="14"/>
  <c r="O73" i="14"/>
  <c r="N71" i="14"/>
  <c r="N69" i="14" s="1"/>
  <c r="M71" i="14"/>
  <c r="P71" i="14" s="1"/>
  <c r="L71" i="14"/>
  <c r="L69" i="14" s="1"/>
  <c r="O69" i="14" s="1"/>
  <c r="P70" i="14"/>
  <c r="O70" i="14"/>
  <c r="O67" i="14"/>
  <c r="N67" i="14"/>
  <c r="M67" i="14"/>
  <c r="P67" i="14" s="1"/>
  <c r="L67" i="14"/>
  <c r="J64" i="14"/>
  <c r="N61" i="14"/>
  <c r="N59" i="14" s="1"/>
  <c r="M61" i="14"/>
  <c r="M59" i="14" s="1"/>
  <c r="L61" i="14"/>
  <c r="P60" i="14"/>
  <c r="O60" i="14"/>
  <c r="N58" i="14"/>
  <c r="N56" i="14" s="1"/>
  <c r="M58" i="14"/>
  <c r="L58" i="14"/>
  <c r="P57" i="14"/>
  <c r="O57" i="14"/>
  <c r="P54" i="14"/>
  <c r="N54" i="14"/>
  <c r="M54" i="14"/>
  <c r="L54" i="14"/>
  <c r="N49" i="14"/>
  <c r="N47" i="14" s="1"/>
  <c r="M49" i="14"/>
  <c r="M47" i="14" s="1"/>
  <c r="P47" i="14" s="1"/>
  <c r="L49" i="14"/>
  <c r="L47" i="14" s="1"/>
  <c r="O47" i="14" s="1"/>
  <c r="P48" i="14"/>
  <c r="O48" i="14"/>
  <c r="N46" i="14"/>
  <c r="N44" i="14" s="1"/>
  <c r="M46" i="14"/>
  <c r="M44" i="14" s="1"/>
  <c r="L46" i="14"/>
  <c r="L44" i="14" s="1"/>
  <c r="P45" i="14"/>
  <c r="O45" i="14"/>
  <c r="O42" i="14"/>
  <c r="N42" i="14"/>
  <c r="M42" i="14"/>
  <c r="P42" i="14" s="1"/>
  <c r="L42" i="14"/>
  <c r="N36" i="14"/>
  <c r="M36" i="14"/>
  <c r="P36" i="14" s="1"/>
  <c r="P35" i="14"/>
  <c r="N35" i="14"/>
  <c r="N34" i="14" s="1"/>
  <c r="M35" i="14"/>
  <c r="M34" i="14" s="1"/>
  <c r="P34" i="14" s="1"/>
  <c r="L35" i="14"/>
  <c r="O35" i="14" s="1"/>
  <c r="N33" i="14"/>
  <c r="N30" i="14" s="1"/>
  <c r="O32" i="14"/>
  <c r="N32" i="14"/>
  <c r="M32" i="14"/>
  <c r="L32" i="14"/>
  <c r="L29" i="14"/>
  <c r="O29" i="14" s="1"/>
  <c r="O25" i="14"/>
  <c r="N25" i="14"/>
  <c r="M25" i="14"/>
  <c r="L25" i="14"/>
  <c r="P22" i="14"/>
  <c r="N22" i="14"/>
  <c r="M22" i="14"/>
  <c r="L22" i="14"/>
  <c r="O22" i="14" s="1"/>
  <c r="N19" i="14"/>
  <c r="M19" i="14"/>
  <c r="P19" i="14" s="1"/>
  <c r="L15" i="14"/>
  <c r="O15" i="14" s="1"/>
  <c r="N12" i="14"/>
  <c r="M12" i="14"/>
  <c r="P12" i="14" s="1"/>
  <c r="L12" i="14"/>
  <c r="O12" i="14" s="1"/>
  <c r="O9" i="14"/>
  <c r="L9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N808" i="13"/>
  <c r="M808" i="13"/>
  <c r="P808" i="13" s="1"/>
  <c r="L808" i="13"/>
  <c r="O808" i="13" s="1"/>
  <c r="N807" i="13"/>
  <c r="N805" i="13" s="1"/>
  <c r="M807" i="13"/>
  <c r="P807" i="13" s="1"/>
  <c r="L807" i="13"/>
  <c r="O807" i="13" s="1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L791" i="13"/>
  <c r="P790" i="13"/>
  <c r="O790" i="13"/>
  <c r="M789" i="13"/>
  <c r="P789" i="13" s="1"/>
  <c r="M788" i="13"/>
  <c r="P788" i="13" s="1"/>
  <c r="P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3" i="13" s="1"/>
  <c r="P774" i="13"/>
  <c r="O774" i="13"/>
  <c r="O773" i="13"/>
  <c r="M773" i="13"/>
  <c r="P773" i="13" s="1"/>
  <c r="L773" i="13"/>
  <c r="N772" i="13"/>
  <c r="M772" i="13"/>
  <c r="P772" i="13" s="1"/>
  <c r="L772" i="13"/>
  <c r="O772" i="13" s="1"/>
  <c r="N771" i="13"/>
  <c r="N770" i="13" s="1"/>
  <c r="M771" i="13"/>
  <c r="L771" i="13"/>
  <c r="O771" i="13" s="1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7" i="13" s="1"/>
  <c r="P758" i="13"/>
  <c r="O758" i="13"/>
  <c r="O757" i="13"/>
  <c r="M757" i="13"/>
  <c r="P757" i="13" s="1"/>
  <c r="L757" i="13"/>
  <c r="N756" i="13"/>
  <c r="M756" i="13"/>
  <c r="P756" i="13" s="1"/>
  <c r="L756" i="13"/>
  <c r="O756" i="13" s="1"/>
  <c r="N755" i="13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40" i="13" s="1"/>
  <c r="P741" i="13"/>
  <c r="O741" i="13"/>
  <c r="O740" i="13"/>
  <c r="M740" i="13"/>
  <c r="P740" i="13" s="1"/>
  <c r="L740" i="13"/>
  <c r="N739" i="13"/>
  <c r="M739" i="13"/>
  <c r="P739" i="13" s="1"/>
  <c r="L739" i="13"/>
  <c r="O739" i="13" s="1"/>
  <c r="N738" i="13"/>
  <c r="N737" i="13" s="1"/>
  <c r="M738" i="13"/>
  <c r="L738" i="13"/>
  <c r="O738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P690" i="13"/>
  <c r="N690" i="13"/>
  <c r="N687" i="13" s="1"/>
  <c r="N685" i="13" s="1"/>
  <c r="L690" i="13"/>
  <c r="O690" i="13" s="1"/>
  <c r="N688" i="13"/>
  <c r="M688" i="13"/>
  <c r="P688" i="13" s="1"/>
  <c r="M687" i="13"/>
  <c r="P687" i="13" s="1"/>
  <c r="P686" i="13"/>
  <c r="N686" i="13"/>
  <c r="M686" i="13"/>
  <c r="M685" i="13" s="1"/>
  <c r="P685" i="13" s="1"/>
  <c r="L686" i="13"/>
  <c r="J679" i="13"/>
  <c r="J678" i="13"/>
  <c r="I678" i="13"/>
  <c r="K678" i="13" s="1"/>
  <c r="J675" i="13"/>
  <c r="I671" i="13"/>
  <c r="K671" i="13" s="1"/>
  <c r="I670" i="13"/>
  <c r="K670" i="13" s="1"/>
  <c r="J669" i="13"/>
  <c r="J654" i="13" s="1"/>
  <c r="I669" i="13"/>
  <c r="K673" i="13" s="1"/>
  <c r="P667" i="13"/>
  <c r="O667" i="13"/>
  <c r="P666" i="13"/>
  <c r="O666" i="13"/>
  <c r="P665" i="13"/>
  <c r="N665" i="13"/>
  <c r="M665" i="13"/>
  <c r="L665" i="13"/>
  <c r="O665" i="13" s="1"/>
  <c r="N660" i="13"/>
  <c r="N658" i="13" s="1"/>
  <c r="L660" i="13"/>
  <c r="M660" i="13" s="1"/>
  <c r="P659" i="13"/>
  <c r="O659" i="13"/>
  <c r="N657" i="13"/>
  <c r="P656" i="13"/>
  <c r="O656" i="13"/>
  <c r="N656" i="13"/>
  <c r="N655" i="13" s="1"/>
  <c r="M656" i="13"/>
  <c r="L656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N634" i="13"/>
  <c r="N632" i="13" s="1"/>
  <c r="L634" i="13"/>
  <c r="L631" i="13" s="1"/>
  <c r="O631" i="13" s="1"/>
  <c r="P633" i="13"/>
  <c r="O633" i="13"/>
  <c r="N631" i="13"/>
  <c r="N630" i="13"/>
  <c r="M630" i="13"/>
  <c r="L630" i="13"/>
  <c r="O630" i="13" s="1"/>
  <c r="J621" i="13"/>
  <c r="I621" i="13"/>
  <c r="K621" i="13" s="1"/>
  <c r="J620" i="13"/>
  <c r="I620" i="13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K594" i="13" s="1"/>
  <c r="J593" i="13"/>
  <c r="I593" i="13"/>
  <c r="I592" i="13" s="1"/>
  <c r="J583" i="13"/>
  <c r="J582" i="13"/>
  <c r="J576" i="13" s="1"/>
  <c r="J577" i="13"/>
  <c r="I577" i="13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L555" i="13" s="1"/>
  <c r="O555" i="13" s="1"/>
  <c r="P556" i="13"/>
  <c r="O556" i="13"/>
  <c r="N555" i="13"/>
  <c r="N545" i="13" s="1"/>
  <c r="N544" i="13" s="1"/>
  <c r="M555" i="13"/>
  <c r="N549" i="13"/>
  <c r="L549" i="13"/>
  <c r="L546" i="13" s="1"/>
  <c r="O546" i="13" s="1"/>
  <c r="P548" i="13"/>
  <c r="O548" i="13"/>
  <c r="N547" i="13"/>
  <c r="N546" i="13"/>
  <c r="L545" i="13"/>
  <c r="I542" i="13"/>
  <c r="K542" i="13" s="1"/>
  <c r="I541" i="13"/>
  <c r="K541" i="13" s="1"/>
  <c r="I540" i="13"/>
  <c r="K540" i="13" s="1"/>
  <c r="I539" i="13"/>
  <c r="K539" i="13" s="1"/>
  <c r="I538" i="13"/>
  <c r="I537" i="13"/>
  <c r="P535" i="13"/>
  <c r="L535" i="13"/>
  <c r="O535" i="13" s="1"/>
  <c r="P534" i="13"/>
  <c r="O534" i="13"/>
  <c r="N533" i="13"/>
  <c r="M533" i="13"/>
  <c r="P533" i="13" s="1"/>
  <c r="N528" i="13"/>
  <c r="N526" i="13" s="1"/>
  <c r="L528" i="13"/>
  <c r="M528" i="13" s="1"/>
  <c r="M526" i="13" s="1"/>
  <c r="P526" i="13" s="1"/>
  <c r="P527" i="13"/>
  <c r="O527" i="13"/>
  <c r="N525" i="13"/>
  <c r="P524" i="13"/>
  <c r="O524" i="13"/>
  <c r="N524" i="13"/>
  <c r="N523" i="13" s="1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4" i="13" s="1"/>
  <c r="P506" i="13"/>
  <c r="O506" i="13"/>
  <c r="P505" i="13"/>
  <c r="O505" i="13"/>
  <c r="N505" i="13"/>
  <c r="M505" i="13"/>
  <c r="L505" i="13"/>
  <c r="P504" i="13"/>
  <c r="O504" i="13"/>
  <c r="M504" i="13"/>
  <c r="L504" i="13"/>
  <c r="O503" i="13"/>
  <c r="N503" i="13"/>
  <c r="M503" i="13"/>
  <c r="P503" i="13" s="1"/>
  <c r="L503" i="13"/>
  <c r="L502" i="13" s="1"/>
  <c r="O502" i="13" s="1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N472" i="13"/>
  <c r="N470" i="13" s="1"/>
  <c r="L472" i="13"/>
  <c r="L470" i="13" s="1"/>
  <c r="O470" i="13" s="1"/>
  <c r="P471" i="13"/>
  <c r="O471" i="13"/>
  <c r="P468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N449" i="13"/>
  <c r="L449" i="13"/>
  <c r="P448" i="13"/>
  <c r="O448" i="13"/>
  <c r="N447" i="13"/>
  <c r="N446" i="13"/>
  <c r="N445" i="13"/>
  <c r="M445" i="13"/>
  <c r="P445" i="13" s="1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I437" i="13"/>
  <c r="I435" i="13"/>
  <c r="I433" i="13" s="1"/>
  <c r="I417" i="13" s="1"/>
  <c r="J434" i="13"/>
  <c r="J418" i="13" s="1"/>
  <c r="P431" i="13"/>
  <c r="L431" i="13"/>
  <c r="O431" i="13" s="1"/>
  <c r="P430" i="13"/>
  <c r="O430" i="13"/>
  <c r="N429" i="13"/>
  <c r="M429" i="13"/>
  <c r="P429" i="13" s="1"/>
  <c r="N424" i="13"/>
  <c r="N421" i="13" s="1"/>
  <c r="N419" i="13" s="1"/>
  <c r="L424" i="13"/>
  <c r="M424" i="13" s="1"/>
  <c r="P423" i="13"/>
  <c r="O423" i="13"/>
  <c r="N422" i="13"/>
  <c r="N420" i="13"/>
  <c r="M420" i="13"/>
  <c r="L420" i="13"/>
  <c r="O420" i="13" s="1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N405" i="13" s="1"/>
  <c r="M407" i="13"/>
  <c r="P407" i="13" s="1"/>
  <c r="L407" i="13"/>
  <c r="L405" i="13" s="1"/>
  <c r="O405" i="13" s="1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M394" i="13"/>
  <c r="L394" i="13"/>
  <c r="P393" i="13"/>
  <c r="O393" i="13"/>
  <c r="P390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L333" i="13"/>
  <c r="L331" i="13" s="1"/>
  <c r="P332" i="13"/>
  <c r="O332" i="13"/>
  <c r="P329" i="13"/>
  <c r="N329" i="13"/>
  <c r="M329" i="13"/>
  <c r="L329" i="13"/>
  <c r="I327" i="13"/>
  <c r="I325" i="13"/>
  <c r="I314" i="13" s="1"/>
  <c r="N323" i="13"/>
  <c r="N321" i="13" s="1"/>
  <c r="M323" i="13"/>
  <c r="M321" i="13" s="1"/>
  <c r="L323" i="13"/>
  <c r="L321" i="13" s="1"/>
  <c r="O321" i="13" s="1"/>
  <c r="P322" i="13"/>
  <c r="O322" i="13"/>
  <c r="N320" i="13"/>
  <c r="N318" i="13" s="1"/>
  <c r="M320" i="13"/>
  <c r="L320" i="13"/>
  <c r="L318" i="13" s="1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O306" i="13" s="1"/>
  <c r="P305" i="13"/>
  <c r="O305" i="13"/>
  <c r="N303" i="13"/>
  <c r="M303" i="13"/>
  <c r="L303" i="13"/>
  <c r="L301" i="13" s="1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P282" i="13" s="1"/>
  <c r="L282" i="13"/>
  <c r="O282" i="13" s="1"/>
  <c r="P281" i="13"/>
  <c r="O281" i="13"/>
  <c r="P278" i="13"/>
  <c r="O278" i="13"/>
  <c r="N278" i="13"/>
  <c r="M278" i="13"/>
  <c r="L278" i="13"/>
  <c r="J276" i="13"/>
  <c r="I275" i="13"/>
  <c r="K275" i="13" s="1"/>
  <c r="I271" i="13"/>
  <c r="K271" i="13" s="1"/>
  <c r="N269" i="13"/>
  <c r="N267" i="13" s="1"/>
  <c r="M269" i="13"/>
  <c r="M267" i="13" s="1"/>
  <c r="P267" i="13" s="1"/>
  <c r="L269" i="13"/>
  <c r="P268" i="13"/>
  <c r="O268" i="13"/>
  <c r="N266" i="13"/>
  <c r="M266" i="13"/>
  <c r="M264" i="13" s="1"/>
  <c r="L266" i="13"/>
  <c r="L264" i="13" s="1"/>
  <c r="P265" i="13"/>
  <c r="O265" i="13"/>
  <c r="P262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K236" i="13"/>
  <c r="J236" i="13"/>
  <c r="I236" i="13"/>
  <c r="J235" i="13"/>
  <c r="I235" i="13"/>
  <c r="K235" i="13" s="1"/>
  <c r="J233" i="13"/>
  <c r="N231" i="13"/>
  <c r="N230" i="13"/>
  <c r="N229" i="13"/>
  <c r="N228" i="13"/>
  <c r="N227" i="13"/>
  <c r="J226" i="13"/>
  <c r="I225" i="13"/>
  <c r="I224" i="13"/>
  <c r="I216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N184" i="13" s="1"/>
  <c r="M186" i="13"/>
  <c r="M184" i="13" s="1"/>
  <c r="L186" i="13"/>
  <c r="L184" i="13" s="1"/>
  <c r="P185" i="13"/>
  <c r="O185" i="13"/>
  <c r="N182" i="13"/>
  <c r="M182" i="13"/>
  <c r="P182" i="13" s="1"/>
  <c r="L182" i="13"/>
  <c r="O182" i="13" s="1"/>
  <c r="J180" i="13"/>
  <c r="J177" i="13"/>
  <c r="I176" i="13"/>
  <c r="I174" i="13" s="1"/>
  <c r="J174" i="13"/>
  <c r="N173" i="13"/>
  <c r="N171" i="13" s="1"/>
  <c r="M173" i="13"/>
  <c r="P173" i="13" s="1"/>
  <c r="L173" i="13"/>
  <c r="L171" i="13" s="1"/>
  <c r="O171" i="13" s="1"/>
  <c r="P172" i="13"/>
  <c r="O172" i="13"/>
  <c r="N170" i="13"/>
  <c r="N168" i="13" s="1"/>
  <c r="M170" i="13"/>
  <c r="M168" i="13" s="1"/>
  <c r="L170" i="13"/>
  <c r="L168" i="13" s="1"/>
  <c r="P169" i="13"/>
  <c r="O169" i="13"/>
  <c r="N166" i="13"/>
  <c r="M166" i="13"/>
  <c r="P166" i="13" s="1"/>
  <c r="L166" i="13"/>
  <c r="O166" i="13" s="1"/>
  <c r="J164" i="13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N152" i="13" s="1"/>
  <c r="M154" i="13"/>
  <c r="P154" i="13" s="1"/>
  <c r="L154" i="13"/>
  <c r="O154" i="13" s="1"/>
  <c r="P153" i="13"/>
  <c r="O153" i="13"/>
  <c r="P150" i="13"/>
  <c r="O150" i="13"/>
  <c r="N150" i="13"/>
  <c r="M150" i="13"/>
  <c r="L150" i="13"/>
  <c r="J148" i="13"/>
  <c r="I146" i="13"/>
  <c r="K146" i="13" s="1"/>
  <c r="I145" i="13"/>
  <c r="I143" i="13" s="1"/>
  <c r="I131" i="13" s="1"/>
  <c r="I144" i="13"/>
  <c r="N140" i="13"/>
  <c r="M140" i="13"/>
  <c r="L140" i="13"/>
  <c r="L138" i="13" s="1"/>
  <c r="P139" i="13"/>
  <c r="O139" i="13"/>
  <c r="N137" i="13"/>
  <c r="N135" i="13" s="1"/>
  <c r="M137" i="13"/>
  <c r="L137" i="13"/>
  <c r="L135" i="13" s="1"/>
  <c r="P136" i="13"/>
  <c r="O136" i="13"/>
  <c r="N133" i="13"/>
  <c r="M133" i="13"/>
  <c r="L133" i="13"/>
  <c r="O133" i="13" s="1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M122" i="13" s="1"/>
  <c r="P122" i="13" s="1"/>
  <c r="L124" i="13"/>
  <c r="O124" i="13" s="1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J98" i="13"/>
  <c r="I98" i="13"/>
  <c r="K98" i="13" s="1"/>
  <c r="N96" i="13"/>
  <c r="N94" i="13" s="1"/>
  <c r="M96" i="13"/>
  <c r="P96" i="13" s="1"/>
  <c r="L96" i="13"/>
  <c r="L94" i="13" s="1"/>
  <c r="O94" i="13" s="1"/>
  <c r="P95" i="13"/>
  <c r="O95" i="13"/>
  <c r="N93" i="13"/>
  <c r="N91" i="13" s="1"/>
  <c r="M93" i="13"/>
  <c r="L93" i="13"/>
  <c r="L91" i="13" s="1"/>
  <c r="P92" i="13"/>
  <c r="O92" i="13"/>
  <c r="O89" i="13"/>
  <c r="N89" i="13"/>
  <c r="M89" i="13"/>
  <c r="P89" i="13" s="1"/>
  <c r="L89" i="13"/>
  <c r="J86" i="13"/>
  <c r="I84" i="13"/>
  <c r="K84" i="13" s="1"/>
  <c r="I83" i="13"/>
  <c r="K83" i="13" s="1"/>
  <c r="I82" i="13"/>
  <c r="I81" i="13"/>
  <c r="K81" i="13" s="1"/>
  <c r="I80" i="13"/>
  <c r="K80" i="13" s="1"/>
  <c r="I79" i="13"/>
  <c r="I78" i="13"/>
  <c r="K78" i="13" s="1"/>
  <c r="J77" i="13"/>
  <c r="J76" i="13"/>
  <c r="N74" i="13"/>
  <c r="M74" i="13"/>
  <c r="L74" i="13"/>
  <c r="O74" i="13" s="1"/>
  <c r="P73" i="13"/>
  <c r="O73" i="13"/>
  <c r="N71" i="13"/>
  <c r="N69" i="13" s="1"/>
  <c r="M71" i="13"/>
  <c r="L71" i="13"/>
  <c r="O71" i="13" s="1"/>
  <c r="P70" i="13"/>
  <c r="O70" i="13"/>
  <c r="N67" i="13"/>
  <c r="M67" i="13"/>
  <c r="L67" i="13"/>
  <c r="O67" i="13" s="1"/>
  <c r="J65" i="13"/>
  <c r="J64" i="13"/>
  <c r="N61" i="13"/>
  <c r="M61" i="13"/>
  <c r="M59" i="13" s="1"/>
  <c r="L61" i="13"/>
  <c r="L59" i="13" s="1"/>
  <c r="P60" i="13"/>
  <c r="O60" i="13"/>
  <c r="N58" i="13"/>
  <c r="N56" i="13" s="1"/>
  <c r="M58" i="13"/>
  <c r="L58" i="13"/>
  <c r="P57" i="13"/>
  <c r="O57" i="13"/>
  <c r="P54" i="13"/>
  <c r="N54" i="13"/>
  <c r="M54" i="13"/>
  <c r="L54" i="13"/>
  <c r="O54" i="13" s="1"/>
  <c r="N49" i="13"/>
  <c r="N47" i="13" s="1"/>
  <c r="M49" i="13"/>
  <c r="L49" i="13"/>
  <c r="O49" i="13" s="1"/>
  <c r="P48" i="13"/>
  <c r="O48" i="13"/>
  <c r="N46" i="13"/>
  <c r="N44" i="13" s="1"/>
  <c r="M46" i="13"/>
  <c r="L46" i="13"/>
  <c r="L44" i="13" s="1"/>
  <c r="P45" i="13"/>
  <c r="O45" i="13"/>
  <c r="O42" i="13"/>
  <c r="N42" i="13"/>
  <c r="M42" i="13"/>
  <c r="P42" i="13" s="1"/>
  <c r="L42" i="13"/>
  <c r="P36" i="13"/>
  <c r="N36" i="13"/>
  <c r="M36" i="13"/>
  <c r="P35" i="13"/>
  <c r="O35" i="13"/>
  <c r="N35" i="13"/>
  <c r="M35" i="13"/>
  <c r="L35" i="13"/>
  <c r="N34" i="13"/>
  <c r="M34" i="13"/>
  <c r="P34" i="13" s="1"/>
  <c r="N32" i="13"/>
  <c r="M32" i="13"/>
  <c r="P32" i="13" s="1"/>
  <c r="L32" i="13"/>
  <c r="O32" i="13" s="1"/>
  <c r="N29" i="13"/>
  <c r="N25" i="13"/>
  <c r="M25" i="13"/>
  <c r="P25" i="13" s="1"/>
  <c r="L25" i="13"/>
  <c r="O25" i="13" s="1"/>
  <c r="P22" i="13"/>
  <c r="O22" i="13"/>
  <c r="N22" i="13"/>
  <c r="N19" i="13" s="1"/>
  <c r="M22" i="13"/>
  <c r="L22" i="13"/>
  <c r="M19" i="13"/>
  <c r="P19" i="13" s="1"/>
  <c r="L19" i="13"/>
  <c r="O19" i="13" s="1"/>
  <c r="N15" i="13"/>
  <c r="M12" i="13"/>
  <c r="P12" i="13" s="1"/>
  <c r="L12" i="13"/>
  <c r="O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P809" i="12"/>
  <c r="O809" i="12"/>
  <c r="N808" i="12"/>
  <c r="M808" i="12"/>
  <c r="P808" i="12" s="1"/>
  <c r="L808" i="12"/>
  <c r="O808" i="12" s="1"/>
  <c r="M807" i="12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L791" i="12"/>
  <c r="L789" i="12" s="1"/>
  <c r="O789" i="12" s="1"/>
  <c r="P790" i="12"/>
  <c r="O790" i="12"/>
  <c r="N789" i="12"/>
  <c r="M789" i="12"/>
  <c r="P789" i="12" s="1"/>
  <c r="M788" i="12"/>
  <c r="P787" i="12"/>
  <c r="N787" i="12"/>
  <c r="N786" i="12" s="1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O773" i="12"/>
  <c r="N773" i="12"/>
  <c r="M773" i="12"/>
  <c r="P773" i="12" s="1"/>
  <c r="L773" i="12"/>
  <c r="N772" i="12"/>
  <c r="N770" i="12" s="1"/>
  <c r="M772" i="12"/>
  <c r="P772" i="12" s="1"/>
  <c r="L772" i="12"/>
  <c r="O772" i="12" s="1"/>
  <c r="N771" i="12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O757" i="12"/>
  <c r="N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O740" i="12"/>
  <c r="N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N687" i="12" s="1"/>
  <c r="L690" i="12"/>
  <c r="O690" i="12" s="1"/>
  <c r="N688" i="12"/>
  <c r="M688" i="12"/>
  <c r="P688" i="12" s="1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I654" i="12" s="1"/>
  <c r="K654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P658" i="12"/>
  <c r="N658" i="12"/>
  <c r="M658" i="12"/>
  <c r="P657" i="12"/>
  <c r="N657" i="12"/>
  <c r="M657" i="12"/>
  <c r="O656" i="12"/>
  <c r="N656" i="12"/>
  <c r="M656" i="12"/>
  <c r="P656" i="12" s="1"/>
  <c r="L656" i="12"/>
  <c r="N655" i="12"/>
  <c r="M655" i="12"/>
  <c r="P655" i="12" s="1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N634" i="12"/>
  <c r="L634" i="12"/>
  <c r="L632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82" i="12"/>
  <c r="J577" i="12"/>
  <c r="I577" i="12"/>
  <c r="K577" i="12" s="1"/>
  <c r="J576" i="12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O549" i="12" s="1"/>
  <c r="P548" i="12"/>
  <c r="O548" i="12"/>
  <c r="N547" i="12"/>
  <c r="N546" i="12"/>
  <c r="P545" i="12"/>
  <c r="O545" i="12"/>
  <c r="N545" i="12"/>
  <c r="M545" i="12"/>
  <c r="L545" i="12"/>
  <c r="N544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O528" i="12" s="1"/>
  <c r="P527" i="12"/>
  <c r="O527" i="12"/>
  <c r="P526" i="12"/>
  <c r="N526" i="12"/>
  <c r="M526" i="12"/>
  <c r="L526" i="12"/>
  <c r="O526" i="12" s="1"/>
  <c r="N525" i="12"/>
  <c r="M525" i="12"/>
  <c r="P525" i="12" s="1"/>
  <c r="N524" i="12"/>
  <c r="N523" i="12" s="1"/>
  <c r="M524" i="12"/>
  <c r="P524" i="12" s="1"/>
  <c r="L524" i="12"/>
  <c r="O524" i="12" s="1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P506" i="12"/>
  <c r="O506" i="12"/>
  <c r="N505" i="12"/>
  <c r="M505" i="12"/>
  <c r="P505" i="12" s="1"/>
  <c r="L505" i="12"/>
  <c r="O505" i="12" s="1"/>
  <c r="M504" i="12"/>
  <c r="L504" i="12"/>
  <c r="O504" i="12" s="1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N477" i="12"/>
  <c r="M477" i="12"/>
  <c r="P477" i="12" s="1"/>
  <c r="N472" i="12"/>
  <c r="N470" i="12" s="1"/>
  <c r="L472" i="12"/>
  <c r="L470" i="12" s="1"/>
  <c r="O470" i="12" s="1"/>
  <c r="P471" i="12"/>
  <c r="O471" i="12"/>
  <c r="N469" i="12"/>
  <c r="N467" i="12" s="1"/>
  <c r="N468" i="12"/>
  <c r="M468" i="12"/>
  <c r="L468" i="12"/>
  <c r="O468" i="12" s="1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O456" i="12" s="1"/>
  <c r="P455" i="12"/>
  <c r="O455" i="12"/>
  <c r="P454" i="12"/>
  <c r="N454" i="12"/>
  <c r="M454" i="12"/>
  <c r="N449" i="12"/>
  <c r="N447" i="12" s="1"/>
  <c r="L449" i="12"/>
  <c r="M449" i="12" s="1"/>
  <c r="P449" i="12" s="1"/>
  <c r="P448" i="12"/>
  <c r="O448" i="12"/>
  <c r="N446" i="12"/>
  <c r="O445" i="12"/>
  <c r="N445" i="12"/>
  <c r="M445" i="12"/>
  <c r="P445" i="12" s="1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I435" i="12"/>
  <c r="K435" i="12" s="1"/>
  <c r="J434" i="12"/>
  <c r="J418" i="12" s="1"/>
  <c r="P431" i="12"/>
  <c r="L431" i="12"/>
  <c r="P430" i="12"/>
  <c r="O430" i="12"/>
  <c r="P429" i="12"/>
  <c r="N429" i="12"/>
  <c r="M429" i="12"/>
  <c r="L429" i="12"/>
  <c r="O429" i="12" s="1"/>
  <c r="N424" i="12"/>
  <c r="L424" i="12"/>
  <c r="P423" i="12"/>
  <c r="O423" i="12"/>
  <c r="N422" i="12"/>
  <c r="N421" i="12"/>
  <c r="P420" i="12"/>
  <c r="O420" i="12"/>
  <c r="N420" i="12"/>
  <c r="M420" i="12"/>
  <c r="L420" i="12"/>
  <c r="N419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N403" i="12"/>
  <c r="M403" i="12"/>
  <c r="P403" i="12" s="1"/>
  <c r="L403" i="12"/>
  <c r="O403" i="12" s="1"/>
  <c r="K401" i="12"/>
  <c r="J401" i="12"/>
  <c r="I401" i="12"/>
  <c r="K400" i="12"/>
  <c r="K399" i="12"/>
  <c r="N397" i="12"/>
  <c r="M397" i="12"/>
  <c r="M395" i="12" s="1"/>
  <c r="P395" i="12" s="1"/>
  <c r="L397" i="12"/>
  <c r="L395" i="12" s="1"/>
  <c r="O395" i="12" s="1"/>
  <c r="P396" i="12"/>
  <c r="O396" i="12"/>
  <c r="N394" i="12"/>
  <c r="N392" i="12" s="1"/>
  <c r="M394" i="12"/>
  <c r="L394" i="12"/>
  <c r="O394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L351" i="12" s="1"/>
  <c r="P352" i="12"/>
  <c r="O352" i="12"/>
  <c r="N350" i="12"/>
  <c r="M350" i="12"/>
  <c r="M348" i="12" s="1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M336" i="12"/>
  <c r="M334" i="12" s="1"/>
  <c r="L336" i="12"/>
  <c r="O336" i="12" s="1"/>
  <c r="P335" i="12"/>
  <c r="O335" i="12"/>
  <c r="N333" i="12"/>
  <c r="N331" i="12" s="1"/>
  <c r="M333" i="12"/>
  <c r="M331" i="12" s="1"/>
  <c r="L333" i="12"/>
  <c r="P332" i="12"/>
  <c r="O332" i="12"/>
  <c r="O329" i="12"/>
  <c r="N329" i="12"/>
  <c r="M329" i="12"/>
  <c r="L329" i="12"/>
  <c r="I327" i="12"/>
  <c r="I325" i="12"/>
  <c r="N323" i="12"/>
  <c r="M323" i="12"/>
  <c r="L323" i="12"/>
  <c r="O323" i="12" s="1"/>
  <c r="P322" i="12"/>
  <c r="O322" i="12"/>
  <c r="N320" i="12"/>
  <c r="N318" i="12" s="1"/>
  <c r="M320" i="12"/>
  <c r="M318" i="12" s="1"/>
  <c r="P318" i="12" s="1"/>
  <c r="L320" i="12"/>
  <c r="L318" i="12" s="1"/>
  <c r="O318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N301" i="12" s="1"/>
  <c r="M303" i="12"/>
  <c r="P303" i="12" s="1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L285" i="12"/>
  <c r="L283" i="12" s="1"/>
  <c r="O283" i="12" s="1"/>
  <c r="P284" i="12"/>
  <c r="O284" i="12"/>
  <c r="N282" i="12"/>
  <c r="N280" i="12" s="1"/>
  <c r="M282" i="12"/>
  <c r="L282" i="12"/>
  <c r="L280" i="12" s="1"/>
  <c r="O280" i="12" s="1"/>
  <c r="P281" i="12"/>
  <c r="O281" i="12"/>
  <c r="P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P268" i="12"/>
  <c r="O268" i="12"/>
  <c r="N266" i="12"/>
  <c r="M266" i="12"/>
  <c r="M264" i="12" s="1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P185" i="12"/>
  <c r="O185" i="12"/>
  <c r="O182" i="12"/>
  <c r="N182" i="12"/>
  <c r="M182" i="12"/>
  <c r="L182" i="12"/>
  <c r="J177" i="12"/>
  <c r="J164" i="12" s="1"/>
  <c r="I176" i="12"/>
  <c r="K176" i="12" s="1"/>
  <c r="J174" i="12"/>
  <c r="N173" i="12"/>
  <c r="M173" i="12"/>
  <c r="P173" i="12" s="1"/>
  <c r="L173" i="12"/>
  <c r="O173" i="12" s="1"/>
  <c r="P172" i="12"/>
  <c r="O172" i="12"/>
  <c r="N170" i="12"/>
  <c r="N168" i="12" s="1"/>
  <c r="M170" i="12"/>
  <c r="M168" i="12" s="1"/>
  <c r="L170" i="12"/>
  <c r="P169" i="12"/>
  <c r="O169" i="12"/>
  <c r="O166" i="12"/>
  <c r="N166" i="12"/>
  <c r="M166" i="12"/>
  <c r="L166" i="12"/>
  <c r="I159" i="12"/>
  <c r="K159" i="12" s="1"/>
  <c r="N157" i="12"/>
  <c r="N155" i="12" s="1"/>
  <c r="M157" i="12"/>
  <c r="P157" i="12" s="1"/>
  <c r="L157" i="12"/>
  <c r="P156" i="12"/>
  <c r="O156" i="12"/>
  <c r="N154" i="12"/>
  <c r="N152" i="12" s="1"/>
  <c r="M154" i="12"/>
  <c r="P154" i="12" s="1"/>
  <c r="L154" i="12"/>
  <c r="P153" i="12"/>
  <c r="O153" i="12"/>
  <c r="O150" i="12"/>
  <c r="N150" i="12"/>
  <c r="M150" i="12"/>
  <c r="P150" i="12" s="1"/>
  <c r="L150" i="12"/>
  <c r="J148" i="12"/>
  <c r="I146" i="12"/>
  <c r="I130" i="12" s="1"/>
  <c r="K130" i="12" s="1"/>
  <c r="I145" i="12"/>
  <c r="I143" i="12" s="1"/>
  <c r="I144" i="12"/>
  <c r="K144" i="12" s="1"/>
  <c r="N140" i="12"/>
  <c r="N138" i="12" s="1"/>
  <c r="M140" i="12"/>
  <c r="P140" i="12" s="1"/>
  <c r="L140" i="12"/>
  <c r="L138" i="12" s="1"/>
  <c r="O138" i="12" s="1"/>
  <c r="P139" i="12"/>
  <c r="O139" i="12"/>
  <c r="N137" i="12"/>
  <c r="N135" i="12" s="1"/>
  <c r="M137" i="12"/>
  <c r="P137" i="12" s="1"/>
  <c r="L137" i="12"/>
  <c r="L135" i="12" s="1"/>
  <c r="O135" i="12" s="1"/>
  <c r="P136" i="12"/>
  <c r="O136" i="12"/>
  <c r="P133" i="12"/>
  <c r="N133" i="12"/>
  <c r="M133" i="12"/>
  <c r="L133" i="12"/>
  <c r="J130" i="12"/>
  <c r="N127" i="12"/>
  <c r="N125" i="12" s="1"/>
  <c r="M127" i="12"/>
  <c r="P127" i="12" s="1"/>
  <c r="L127" i="12"/>
  <c r="P126" i="12"/>
  <c r="O126" i="12"/>
  <c r="N124" i="12"/>
  <c r="N122" i="12" s="1"/>
  <c r="M124" i="12"/>
  <c r="L124" i="12"/>
  <c r="P123" i="12"/>
  <c r="O123" i="12"/>
  <c r="O120" i="12"/>
  <c r="N120" i="12"/>
  <c r="M120" i="12"/>
  <c r="P120" i="12" s="1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J86" i="12" s="1"/>
  <c r="I98" i="12"/>
  <c r="K98" i="12" s="1"/>
  <c r="N96" i="12"/>
  <c r="N94" i="12" s="1"/>
  <c r="M96" i="12"/>
  <c r="L96" i="12"/>
  <c r="P95" i="12"/>
  <c r="O95" i="12"/>
  <c r="N93" i="12"/>
  <c r="M93" i="12"/>
  <c r="L93" i="12"/>
  <c r="P92" i="12"/>
  <c r="O92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N74" i="12"/>
  <c r="N72" i="12" s="1"/>
  <c r="M74" i="12"/>
  <c r="L74" i="12"/>
  <c r="O74" i="12" s="1"/>
  <c r="P73" i="12"/>
  <c r="O73" i="12"/>
  <c r="N71" i="12"/>
  <c r="M71" i="12"/>
  <c r="P71" i="12" s="1"/>
  <c r="L71" i="12"/>
  <c r="O71" i="12" s="1"/>
  <c r="P70" i="12"/>
  <c r="O70" i="12"/>
  <c r="P67" i="12"/>
  <c r="N67" i="12"/>
  <c r="M67" i="12"/>
  <c r="L67" i="12"/>
  <c r="J65" i="12"/>
  <c r="J64" i="12"/>
  <c r="N61" i="12"/>
  <c r="N59" i="12" s="1"/>
  <c r="M61" i="12"/>
  <c r="L61" i="12"/>
  <c r="L59" i="12" s="1"/>
  <c r="O59" i="12" s="1"/>
  <c r="P60" i="12"/>
  <c r="O60" i="12"/>
  <c r="N58" i="12"/>
  <c r="N56" i="12" s="1"/>
  <c r="M58" i="12"/>
  <c r="M56" i="12" s="1"/>
  <c r="L58" i="12"/>
  <c r="L56" i="12" s="1"/>
  <c r="P57" i="12"/>
  <c r="O57" i="12"/>
  <c r="O54" i="12"/>
  <c r="N54" i="12"/>
  <c r="M54" i="12"/>
  <c r="P54" i="12" s="1"/>
  <c r="L54" i="12"/>
  <c r="N49" i="12"/>
  <c r="M49" i="12"/>
  <c r="P49" i="12" s="1"/>
  <c r="L49" i="12"/>
  <c r="L47" i="12" s="1"/>
  <c r="O47" i="12" s="1"/>
  <c r="P48" i="12"/>
  <c r="O48" i="12"/>
  <c r="N46" i="12"/>
  <c r="N44" i="12" s="1"/>
  <c r="M46" i="12"/>
  <c r="M44" i="12" s="1"/>
  <c r="L46" i="12"/>
  <c r="P45" i="12"/>
  <c r="O45" i="12"/>
  <c r="P42" i="12"/>
  <c r="N42" i="12"/>
  <c r="M42" i="12"/>
  <c r="L42" i="12"/>
  <c r="N36" i="12"/>
  <c r="M36" i="12"/>
  <c r="P36" i="12" s="1"/>
  <c r="P35" i="12"/>
  <c r="O35" i="12"/>
  <c r="N35" i="12"/>
  <c r="N29" i="12" s="1"/>
  <c r="N28" i="12" s="1"/>
  <c r="M35" i="12"/>
  <c r="L35" i="12"/>
  <c r="N34" i="12"/>
  <c r="M34" i="12"/>
  <c r="P34" i="12" s="1"/>
  <c r="N33" i="12"/>
  <c r="P32" i="12"/>
  <c r="N32" i="12"/>
  <c r="M32" i="12"/>
  <c r="L32" i="12"/>
  <c r="L29" i="12" s="1"/>
  <c r="N31" i="12"/>
  <c r="N30" i="12"/>
  <c r="M29" i="12"/>
  <c r="P29" i="12" s="1"/>
  <c r="N25" i="12"/>
  <c r="M25" i="12"/>
  <c r="M19" i="12" s="1"/>
  <c r="L25" i="12"/>
  <c r="L19" i="12" s="1"/>
  <c r="O22" i="12"/>
  <c r="N22" i="12"/>
  <c r="M22" i="12"/>
  <c r="M12" i="12" s="1"/>
  <c r="L22" i="12"/>
  <c r="L12" i="12" s="1"/>
  <c r="N15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N808" i="11"/>
  <c r="M808" i="11"/>
  <c r="L808" i="11"/>
  <c r="O808" i="11" s="1"/>
  <c r="O807" i="11"/>
  <c r="N807" i="11"/>
  <c r="M807" i="11"/>
  <c r="L807" i="11"/>
  <c r="P806" i="11"/>
  <c r="N806" i="11"/>
  <c r="M806" i="11"/>
  <c r="L806" i="11"/>
  <c r="N805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O791" i="11" s="1"/>
  <c r="P790" i="11"/>
  <c r="O790" i="11"/>
  <c r="P789" i="11"/>
  <c r="N789" i="11"/>
  <c r="M789" i="1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O690" i="11" s="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N660" i="11"/>
  <c r="L660" i="11"/>
  <c r="L658" i="11" s="1"/>
  <c r="P659" i="11"/>
  <c r="O659" i="11"/>
  <c r="N657" i="11"/>
  <c r="P656" i="11"/>
  <c r="N656" i="11"/>
  <c r="N655" i="11" s="1"/>
  <c r="M656" i="11"/>
  <c r="L656" i="11"/>
  <c r="O656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N632" i="11" s="1"/>
  <c r="L634" i="11"/>
  <c r="M634" i="11" s="1"/>
  <c r="P633" i="11"/>
  <c r="O633" i="11"/>
  <c r="N631" i="11"/>
  <c r="N629" i="11" s="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I592" i="11" s="1"/>
  <c r="J583" i="11"/>
  <c r="J582" i="11"/>
  <c r="J576" i="11" s="1"/>
  <c r="J559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49" i="11"/>
  <c r="N547" i="11" s="1"/>
  <c r="L549" i="11"/>
  <c r="L546" i="11" s="1"/>
  <c r="P548" i="11"/>
  <c r="O548" i="11"/>
  <c r="N546" i="11"/>
  <c r="O545" i="11"/>
  <c r="N545" i="11"/>
  <c r="N544" i="11" s="1"/>
  <c r="L545" i="11"/>
  <c r="J543" i="11"/>
  <c r="I542" i="11"/>
  <c r="K542" i="11" s="1"/>
  <c r="I541" i="11"/>
  <c r="K541" i="11" s="1"/>
  <c r="I540" i="11"/>
  <c r="K540" i="11" s="1"/>
  <c r="I539" i="11"/>
  <c r="I538" i="11"/>
  <c r="K538" i="11" s="1"/>
  <c r="I537" i="11"/>
  <c r="I522" i="11" s="1"/>
  <c r="K522" i="11" s="1"/>
  <c r="P535" i="11"/>
  <c r="L535" i="11"/>
  <c r="L533" i="11" s="1"/>
  <c r="O533" i="11" s="1"/>
  <c r="P534" i="11"/>
  <c r="O534" i="11"/>
  <c r="P533" i="11"/>
  <c r="N533" i="11"/>
  <c r="M533" i="11"/>
  <c r="P528" i="11"/>
  <c r="N528" i="11"/>
  <c r="N525" i="11" s="1"/>
  <c r="N523" i="11" s="1"/>
  <c r="L528" i="11"/>
  <c r="O528" i="11" s="1"/>
  <c r="P527" i="11"/>
  <c r="O527" i="11"/>
  <c r="N526" i="11"/>
  <c r="M526" i="11"/>
  <c r="P526" i="11" s="1"/>
  <c r="P525" i="11"/>
  <c r="M525" i="11"/>
  <c r="O524" i="11"/>
  <c r="N524" i="11"/>
  <c r="M524" i="11"/>
  <c r="M523" i="11" s="1"/>
  <c r="P523" i="11" s="1"/>
  <c r="L524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5" i="11" s="1"/>
  <c r="P506" i="11"/>
  <c r="O506" i="11"/>
  <c r="O505" i="11"/>
  <c r="M505" i="11"/>
  <c r="P505" i="11" s="1"/>
  <c r="L505" i="11"/>
  <c r="P504" i="11"/>
  <c r="N504" i="11"/>
  <c r="N502" i="11" s="1"/>
  <c r="M504" i="11"/>
  <c r="L504" i="11"/>
  <c r="O504" i="11" s="1"/>
  <c r="O503" i="11"/>
  <c r="N503" i="11"/>
  <c r="M503" i="11"/>
  <c r="L503" i="11"/>
  <c r="O502" i="1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2" i="11"/>
  <c r="L472" i="11"/>
  <c r="P471" i="11"/>
  <c r="O471" i="11"/>
  <c r="N470" i="11"/>
  <c r="N469" i="11"/>
  <c r="P468" i="11"/>
  <c r="N468" i="11"/>
  <c r="N467" i="11" s="1"/>
  <c r="M468" i="11"/>
  <c r="L468" i="11"/>
  <c r="J466" i="11"/>
  <c r="I466" i="11"/>
  <c r="J465" i="11"/>
  <c r="I465" i="11"/>
  <c r="K465" i="11" s="1"/>
  <c r="I464" i="11"/>
  <c r="I463" i="11"/>
  <c r="I462" i="11"/>
  <c r="I443" i="11" s="1"/>
  <c r="K443" i="11" s="1"/>
  <c r="I460" i="1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N446" i="11" s="1"/>
  <c r="L449" i="11"/>
  <c r="P448" i="11"/>
  <c r="O448" i="11"/>
  <c r="M447" i="11"/>
  <c r="P447" i="11" s="1"/>
  <c r="M446" i="11"/>
  <c r="P446" i="11" s="1"/>
  <c r="N445" i="11"/>
  <c r="M445" i="1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J418" i="11" s="1"/>
  <c r="P431" i="11"/>
  <c r="L431" i="11"/>
  <c r="O431" i="11" s="1"/>
  <c r="P430" i="11"/>
  <c r="O430" i="11"/>
  <c r="P429" i="11"/>
  <c r="N429" i="11"/>
  <c r="M429" i="11"/>
  <c r="L429" i="11"/>
  <c r="O429" i="11" s="1"/>
  <c r="N424" i="11"/>
  <c r="L424" i="11"/>
  <c r="L422" i="11" s="1"/>
  <c r="O422" i="11" s="1"/>
  <c r="P423" i="11"/>
  <c r="O423" i="11"/>
  <c r="N422" i="11"/>
  <c r="P420" i="11"/>
  <c r="N420" i="11"/>
  <c r="M420" i="11"/>
  <c r="L420" i="11"/>
  <c r="O420" i="11" s="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P406" i="11"/>
  <c r="O406" i="11"/>
  <c r="P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L397" i="11"/>
  <c r="O397" i="11" s="1"/>
  <c r="P396" i="11"/>
  <c r="O396" i="11"/>
  <c r="N394" i="11"/>
  <c r="N392" i="11" s="1"/>
  <c r="M394" i="11"/>
  <c r="L394" i="11"/>
  <c r="L392" i="11" s="1"/>
  <c r="O392" i="11" s="1"/>
  <c r="P393" i="11"/>
  <c r="O393" i="11"/>
  <c r="P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L350" i="11"/>
  <c r="L348" i="11" s="1"/>
  <c r="P349" i="11"/>
  <c r="O349" i="11"/>
  <c r="N346" i="11"/>
  <c r="M346" i="11"/>
  <c r="P346" i="11" s="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L333" i="11"/>
  <c r="L331" i="11" s="1"/>
  <c r="P332" i="11"/>
  <c r="O332" i="11"/>
  <c r="P329" i="11"/>
  <c r="N329" i="11"/>
  <c r="M329" i="11"/>
  <c r="L329" i="11"/>
  <c r="O329" i="11" s="1"/>
  <c r="I327" i="11"/>
  <c r="I325" i="11"/>
  <c r="K325" i="11" s="1"/>
  <c r="N323" i="11"/>
  <c r="N321" i="11" s="1"/>
  <c r="M323" i="11"/>
  <c r="L323" i="11"/>
  <c r="P322" i="11"/>
  <c r="O322" i="11"/>
  <c r="N320" i="11"/>
  <c r="N318" i="11" s="1"/>
  <c r="M320" i="11"/>
  <c r="P320" i="11" s="1"/>
  <c r="L320" i="11"/>
  <c r="O320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O306" i="11" s="1"/>
  <c r="P305" i="11"/>
  <c r="O305" i="11"/>
  <c r="N303" i="11"/>
  <c r="N301" i="11" s="1"/>
  <c r="M303" i="11"/>
  <c r="P303" i="11" s="1"/>
  <c r="L303" i="11"/>
  <c r="O303" i="11" s="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L283" i="11" s="1"/>
  <c r="O283" i="11" s="1"/>
  <c r="P284" i="11"/>
  <c r="O284" i="11"/>
  <c r="N282" i="11"/>
  <c r="M282" i="11"/>
  <c r="L282" i="11"/>
  <c r="O282" i="11" s="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P269" i="11" s="1"/>
  <c r="L269" i="11"/>
  <c r="L267" i="11" s="1"/>
  <c r="O267" i="11" s="1"/>
  <c r="P268" i="11"/>
  <c r="O268" i="11"/>
  <c r="N266" i="11"/>
  <c r="M266" i="11"/>
  <c r="L266" i="11"/>
  <c r="L264" i="11" s="1"/>
  <c r="P265" i="11"/>
  <c r="O265" i="11"/>
  <c r="O262" i="11"/>
  <c r="N262" i="11"/>
  <c r="M262" i="11"/>
  <c r="P262" i="11" s="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L242" i="11"/>
  <c r="L241" i="11"/>
  <c r="L240" i="11"/>
  <c r="L239" i="11"/>
  <c r="P238" i="11"/>
  <c r="N238" i="1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J226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I190" i="11" s="1"/>
  <c r="P191" i="11"/>
  <c r="L191" i="11"/>
  <c r="O191" i="11" s="1"/>
  <c r="J190" i="11"/>
  <c r="N189" i="11"/>
  <c r="M189" i="11"/>
  <c r="P189" i="11" s="1"/>
  <c r="L189" i="11"/>
  <c r="P188" i="11"/>
  <c r="O188" i="11"/>
  <c r="N186" i="11"/>
  <c r="N184" i="11" s="1"/>
  <c r="M186" i="11"/>
  <c r="L186" i="11"/>
  <c r="L184" i="11" s="1"/>
  <c r="P185" i="11"/>
  <c r="O185" i="11"/>
  <c r="O182" i="11"/>
  <c r="N182" i="11"/>
  <c r="M182" i="11"/>
  <c r="P182" i="11" s="1"/>
  <c r="L182" i="11"/>
  <c r="J180" i="11"/>
  <c r="J177" i="11"/>
  <c r="I176" i="11"/>
  <c r="I174" i="11" s="1"/>
  <c r="I164" i="11" s="1"/>
  <c r="J174" i="11"/>
  <c r="N173" i="11"/>
  <c r="N171" i="11" s="1"/>
  <c r="M173" i="11"/>
  <c r="L173" i="11"/>
  <c r="P172" i="11"/>
  <c r="O172" i="11"/>
  <c r="N170" i="11"/>
  <c r="N168" i="11" s="1"/>
  <c r="M170" i="11"/>
  <c r="L170" i="11"/>
  <c r="L168" i="11" s="1"/>
  <c r="P169" i="11"/>
  <c r="O169" i="11"/>
  <c r="O166" i="11"/>
  <c r="N166" i="11"/>
  <c r="M166" i="11"/>
  <c r="P166" i="11" s="1"/>
  <c r="L166" i="11"/>
  <c r="I159" i="11"/>
  <c r="K159" i="11" s="1"/>
  <c r="N157" i="11"/>
  <c r="N155" i="11" s="1"/>
  <c r="M157" i="11"/>
  <c r="P157" i="11" s="1"/>
  <c r="L157" i="11"/>
  <c r="L155" i="11" s="1"/>
  <c r="O155" i="11" s="1"/>
  <c r="P156" i="11"/>
  <c r="O156" i="11"/>
  <c r="N154" i="11"/>
  <c r="N152" i="11" s="1"/>
  <c r="M154" i="11"/>
  <c r="P154" i="11" s="1"/>
  <c r="L154" i="11"/>
  <c r="O154" i="11" s="1"/>
  <c r="P153" i="11"/>
  <c r="O153" i="11"/>
  <c r="P150" i="11"/>
  <c r="O150" i="11"/>
  <c r="N150" i="11"/>
  <c r="M150" i="11"/>
  <c r="L150" i="11"/>
  <c r="J148" i="11"/>
  <c r="I146" i="11"/>
  <c r="K146" i="11" s="1"/>
  <c r="I145" i="11"/>
  <c r="I143" i="11" s="1"/>
  <c r="I131" i="11" s="1"/>
  <c r="K131" i="11" s="1"/>
  <c r="I144" i="11"/>
  <c r="N140" i="11"/>
  <c r="N138" i="11" s="1"/>
  <c r="M140" i="11"/>
  <c r="P140" i="11" s="1"/>
  <c r="L140" i="11"/>
  <c r="L138" i="11" s="1"/>
  <c r="O138" i="11" s="1"/>
  <c r="P139" i="11"/>
  <c r="O139" i="11"/>
  <c r="N137" i="11"/>
  <c r="M137" i="11"/>
  <c r="L137" i="11"/>
  <c r="O137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P127" i="11" s="1"/>
  <c r="L127" i="11"/>
  <c r="O127" i="11" s="1"/>
  <c r="P126" i="11"/>
  <c r="O126" i="11"/>
  <c r="N124" i="11"/>
  <c r="N122" i="11" s="1"/>
  <c r="M124" i="11"/>
  <c r="L124" i="11"/>
  <c r="L122" i="11" s="1"/>
  <c r="O122" i="11" s="1"/>
  <c r="P123" i="11"/>
  <c r="O123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I99" i="11"/>
  <c r="I87" i="11" s="1"/>
  <c r="J98" i="11"/>
  <c r="I98" i="11"/>
  <c r="I86" i="11" s="1"/>
  <c r="N96" i="11"/>
  <c r="N94" i="11" s="1"/>
  <c r="M96" i="11"/>
  <c r="P96" i="11" s="1"/>
  <c r="L96" i="11"/>
  <c r="L94" i="11" s="1"/>
  <c r="O94" i="11" s="1"/>
  <c r="P95" i="11"/>
  <c r="O95" i="11"/>
  <c r="N93" i="11"/>
  <c r="N91" i="11" s="1"/>
  <c r="M93" i="11"/>
  <c r="M91" i="11" s="1"/>
  <c r="L93" i="11"/>
  <c r="L91" i="11" s="1"/>
  <c r="P92" i="11"/>
  <c r="O92" i="11"/>
  <c r="N89" i="11"/>
  <c r="M89" i="11"/>
  <c r="L89" i="11"/>
  <c r="O89" i="11" s="1"/>
  <c r="J87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65" i="11" s="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M69" i="11" s="1"/>
  <c r="P69" i="11" s="1"/>
  <c r="L71" i="11"/>
  <c r="P70" i="11"/>
  <c r="O70" i="11"/>
  <c r="P67" i="11"/>
  <c r="N67" i="11"/>
  <c r="M67" i="11"/>
  <c r="L67" i="11"/>
  <c r="O67" i="11" s="1"/>
  <c r="N61" i="11"/>
  <c r="N59" i="11" s="1"/>
  <c r="M61" i="11"/>
  <c r="M59" i="11" s="1"/>
  <c r="L61" i="11"/>
  <c r="P60" i="11"/>
  <c r="O60" i="11"/>
  <c r="N58" i="11"/>
  <c r="M58" i="11"/>
  <c r="M56" i="11" s="1"/>
  <c r="L58" i="11"/>
  <c r="L56" i="11" s="1"/>
  <c r="P57" i="11"/>
  <c r="O57" i="11"/>
  <c r="N54" i="11"/>
  <c r="M54" i="11"/>
  <c r="L54" i="11"/>
  <c r="O54" i="11" s="1"/>
  <c r="N49" i="11"/>
  <c r="N47" i="11" s="1"/>
  <c r="M49" i="11"/>
  <c r="P49" i="11" s="1"/>
  <c r="L49" i="11"/>
  <c r="P48" i="11"/>
  <c r="O48" i="11"/>
  <c r="N46" i="11"/>
  <c r="N44" i="11" s="1"/>
  <c r="M46" i="11"/>
  <c r="L46" i="11"/>
  <c r="P45" i="11"/>
  <c r="O45" i="11"/>
  <c r="P42" i="11"/>
  <c r="O42" i="11"/>
  <c r="N42" i="11"/>
  <c r="M42" i="11"/>
  <c r="L42" i="11"/>
  <c r="P36" i="11"/>
  <c r="N36" i="11"/>
  <c r="M36" i="11"/>
  <c r="O35" i="11"/>
  <c r="N35" i="11"/>
  <c r="N29" i="11" s="1"/>
  <c r="N28" i="11" s="1"/>
  <c r="M35" i="11"/>
  <c r="P35" i="11" s="1"/>
  <c r="L35" i="11"/>
  <c r="N33" i="11"/>
  <c r="P32" i="11"/>
  <c r="O32" i="11"/>
  <c r="N32" i="11"/>
  <c r="M32" i="11"/>
  <c r="L32" i="11"/>
  <c r="N31" i="11"/>
  <c r="N30" i="11"/>
  <c r="L29" i="11"/>
  <c r="P25" i="11"/>
  <c r="N25" i="11"/>
  <c r="M25" i="11"/>
  <c r="L25" i="11"/>
  <c r="N22" i="11"/>
  <c r="M22" i="11"/>
  <c r="P22" i="11" s="1"/>
  <c r="L22" i="11"/>
  <c r="O22" i="11" s="1"/>
  <c r="N15" i="11"/>
  <c r="M15" i="11"/>
  <c r="P15" i="11" s="1"/>
  <c r="L15" i="11"/>
  <c r="O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L788" i="10" s="1"/>
  <c r="O788" i="10" s="1"/>
  <c r="P790" i="10"/>
  <c r="O790" i="10"/>
  <c r="M789" i="10"/>
  <c r="P789" i="10" s="1"/>
  <c r="M788" i="10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O773" i="10"/>
  <c r="N773" i="10"/>
  <c r="M773" i="10"/>
  <c r="P773" i="10" s="1"/>
  <c r="L773" i="10"/>
  <c r="N772" i="10"/>
  <c r="N770" i="10" s="1"/>
  <c r="M772" i="10"/>
  <c r="P772" i="10" s="1"/>
  <c r="L772" i="10"/>
  <c r="O772" i="10" s="1"/>
  <c r="N771" i="10"/>
  <c r="M771" i="10"/>
  <c r="L771" i="10"/>
  <c r="O771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N685" i="10" s="1"/>
  <c r="L690" i="10"/>
  <c r="L688" i="10" s="1"/>
  <c r="O688" i="10" s="1"/>
  <c r="N688" i="10"/>
  <c r="M688" i="10"/>
  <c r="P688" i="10" s="1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2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L660" i="10"/>
  <c r="O660" i="10" s="1"/>
  <c r="P659" i="10"/>
  <c r="O659" i="10"/>
  <c r="P658" i="10"/>
  <c r="N658" i="10"/>
  <c r="M658" i="10"/>
  <c r="P657" i="10"/>
  <c r="M657" i="10"/>
  <c r="O656" i="10"/>
  <c r="N656" i="10"/>
  <c r="N655" i="10" s="1"/>
  <c r="M656" i="10"/>
  <c r="P656" i="10" s="1"/>
  <c r="L656" i="10"/>
  <c r="M655" i="10"/>
  <c r="P655" i="10" s="1"/>
  <c r="J654" i="10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P634" i="10"/>
  <c r="N634" i="10"/>
  <c r="L634" i="10"/>
  <c r="O634" i="10" s="1"/>
  <c r="P633" i="10"/>
  <c r="O633" i="10"/>
  <c r="N632" i="10"/>
  <c r="M632" i="10"/>
  <c r="P632" i="10" s="1"/>
  <c r="P631" i="10"/>
  <c r="N631" i="10"/>
  <c r="M631" i="10"/>
  <c r="P630" i="10"/>
  <c r="O630" i="10"/>
  <c r="N630" i="10"/>
  <c r="N629" i="10" s="1"/>
  <c r="M630" i="10"/>
  <c r="L630" i="10"/>
  <c r="P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5" i="10"/>
  <c r="J594" i="10"/>
  <c r="I594" i="10"/>
  <c r="I593" i="10"/>
  <c r="I592" i="10" s="1"/>
  <c r="J592" i="10"/>
  <c r="J583" i="10"/>
  <c r="J582" i="10"/>
  <c r="J577" i="10"/>
  <c r="I577" i="10"/>
  <c r="K577" i="10" s="1"/>
  <c r="J576" i="10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P555" i="10"/>
  <c r="N555" i="10"/>
  <c r="M555" i="10"/>
  <c r="M545" i="10" s="1"/>
  <c r="P545" i="10" s="1"/>
  <c r="N549" i="10"/>
  <c r="L549" i="10"/>
  <c r="L547" i="10" s="1"/>
  <c r="O547" i="10" s="1"/>
  <c r="P548" i="10"/>
  <c r="O548" i="10"/>
  <c r="N547" i="10"/>
  <c r="N546" i="10"/>
  <c r="O545" i="10"/>
  <c r="N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O528" i="10" s="1"/>
  <c r="P527" i="10"/>
  <c r="O527" i="10"/>
  <c r="N526" i="10"/>
  <c r="M526" i="10"/>
  <c r="P526" i="10" s="1"/>
  <c r="N525" i="10"/>
  <c r="N523" i="10" s="1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M505" i="10"/>
  <c r="P505" i="10" s="1"/>
  <c r="L505" i="10"/>
  <c r="O505" i="10" s="1"/>
  <c r="P504" i="10"/>
  <c r="M504" i="10"/>
  <c r="L504" i="10"/>
  <c r="P503" i="10"/>
  <c r="O503" i="10"/>
  <c r="N503" i="10"/>
  <c r="M503" i="10"/>
  <c r="L503" i="10"/>
  <c r="P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N472" i="10"/>
  <c r="L472" i="10"/>
  <c r="M472" i="10" s="1"/>
  <c r="P471" i="10"/>
  <c r="O471" i="10"/>
  <c r="N470" i="10"/>
  <c r="N469" i="10"/>
  <c r="P468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I442" i="10" s="1"/>
  <c r="K458" i="10"/>
  <c r="P456" i="10"/>
  <c r="L456" i="10"/>
  <c r="O456" i="10" s="1"/>
  <c r="P455" i="10"/>
  <c r="O455" i="10"/>
  <c r="P454" i="10"/>
  <c r="N454" i="10"/>
  <c r="M454" i="10"/>
  <c r="N449" i="10"/>
  <c r="L449" i="10"/>
  <c r="M449" i="10" s="1"/>
  <c r="P448" i="10"/>
  <c r="O448" i="10"/>
  <c r="N445" i="10"/>
  <c r="M445" i="10"/>
  <c r="P445" i="10" s="1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K435" i="10" s="1"/>
  <c r="J434" i="10"/>
  <c r="J418" i="10" s="1"/>
  <c r="P431" i="10"/>
  <c r="L431" i="10"/>
  <c r="L429" i="10" s="1"/>
  <c r="O429" i="10" s="1"/>
  <c r="P430" i="10"/>
  <c r="O430" i="10"/>
  <c r="P429" i="10"/>
  <c r="N429" i="10"/>
  <c r="M429" i="10"/>
  <c r="N424" i="10"/>
  <c r="L424" i="10"/>
  <c r="L422" i="10" s="1"/>
  <c r="O422" i="10" s="1"/>
  <c r="P423" i="10"/>
  <c r="O423" i="10"/>
  <c r="N422" i="10"/>
  <c r="N421" i="10"/>
  <c r="O420" i="10"/>
  <c r="N420" i="10"/>
  <c r="M420" i="10"/>
  <c r="P420" i="10" s="1"/>
  <c r="L420" i="10"/>
  <c r="N419" i="10"/>
  <c r="K413" i="10"/>
  <c r="K412" i="10"/>
  <c r="N410" i="10"/>
  <c r="N408" i="10" s="1"/>
  <c r="M410" i="10"/>
  <c r="L410" i="10"/>
  <c r="O410" i="10" s="1"/>
  <c r="P409" i="10"/>
  <c r="O409" i="10"/>
  <c r="N407" i="10"/>
  <c r="M407" i="10"/>
  <c r="L407" i="10"/>
  <c r="O407" i="10" s="1"/>
  <c r="P406" i="10"/>
  <c r="O406" i="10"/>
  <c r="N403" i="10"/>
  <c r="M403" i="10"/>
  <c r="P403" i="10" s="1"/>
  <c r="L403" i="10"/>
  <c r="O403" i="10" s="1"/>
  <c r="J401" i="10"/>
  <c r="I401" i="10"/>
  <c r="K401" i="10" s="1"/>
  <c r="K400" i="10"/>
  <c r="K399" i="10"/>
  <c r="N397" i="10"/>
  <c r="N395" i="10" s="1"/>
  <c r="M397" i="10"/>
  <c r="M395" i="10" s="1"/>
  <c r="P395" i="10" s="1"/>
  <c r="L397" i="10"/>
  <c r="L395" i="10" s="1"/>
  <c r="O395" i="10" s="1"/>
  <c r="P396" i="10"/>
  <c r="O396" i="10"/>
  <c r="N394" i="10"/>
  <c r="M394" i="10"/>
  <c r="M392" i="10" s="1"/>
  <c r="P392" i="10" s="1"/>
  <c r="L394" i="10"/>
  <c r="L392" i="10" s="1"/>
  <c r="O392" i="10" s="1"/>
  <c r="P393" i="10"/>
  <c r="O393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L351" i="10" s="1"/>
  <c r="P352" i="10"/>
  <c r="O352" i="10"/>
  <c r="N350" i="10"/>
  <c r="N348" i="10" s="1"/>
  <c r="M350" i="10"/>
  <c r="L350" i="10"/>
  <c r="L348" i="10" s="1"/>
  <c r="P349" i="10"/>
  <c r="O349" i="10"/>
  <c r="N346" i="10"/>
  <c r="M346" i="10"/>
  <c r="P346" i="10" s="1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L334" i="10" s="1"/>
  <c r="O334" i="10" s="1"/>
  <c r="P335" i="10"/>
  <c r="O335" i="10"/>
  <c r="N333" i="10"/>
  <c r="M333" i="10"/>
  <c r="M331" i="10" s="1"/>
  <c r="L333" i="10"/>
  <c r="L331" i="10" s="1"/>
  <c r="P332" i="10"/>
  <c r="O332" i="10"/>
  <c r="N329" i="10"/>
  <c r="M329" i="10"/>
  <c r="P329" i="10" s="1"/>
  <c r="L329" i="10"/>
  <c r="I327" i="10"/>
  <c r="I325" i="10"/>
  <c r="I314" i="10" s="1"/>
  <c r="K314" i="10" s="1"/>
  <c r="N323" i="10"/>
  <c r="M323" i="10"/>
  <c r="M321" i="10" s="1"/>
  <c r="P321" i="10" s="1"/>
  <c r="L323" i="10"/>
  <c r="O323" i="10" s="1"/>
  <c r="P322" i="10"/>
  <c r="O322" i="10"/>
  <c r="N320" i="10"/>
  <c r="N318" i="10" s="1"/>
  <c r="M320" i="10"/>
  <c r="L320" i="10"/>
  <c r="O320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P303" i="10" s="1"/>
  <c r="L303" i="10"/>
  <c r="O303" i="10" s="1"/>
  <c r="P302" i="10"/>
  <c r="O302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K287" i="10" s="1"/>
  <c r="N285" i="10"/>
  <c r="N283" i="10" s="1"/>
  <c r="M285" i="10"/>
  <c r="P285" i="10" s="1"/>
  <c r="L285" i="10"/>
  <c r="L283" i="10" s="1"/>
  <c r="O283" i="10" s="1"/>
  <c r="P284" i="10"/>
  <c r="O284" i="10"/>
  <c r="N282" i="10"/>
  <c r="M282" i="10"/>
  <c r="P282" i="10" s="1"/>
  <c r="L282" i="10"/>
  <c r="L280" i="10" s="1"/>
  <c r="O280" i="10" s="1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M267" i="10" s="1"/>
  <c r="P267" i="10" s="1"/>
  <c r="L269" i="10"/>
  <c r="O269" i="10" s="1"/>
  <c r="P268" i="10"/>
  <c r="O268" i="10"/>
  <c r="N266" i="10"/>
  <c r="M266" i="10"/>
  <c r="M264" i="10" s="1"/>
  <c r="L266" i="10"/>
  <c r="L264" i="10" s="1"/>
  <c r="P265" i="10"/>
  <c r="O265" i="10"/>
  <c r="O262" i="10"/>
  <c r="N262" i="10"/>
  <c r="M262" i="10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N227" i="10"/>
  <c r="J226" i="10"/>
  <c r="J180" i="10" s="1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O182" i="10"/>
  <c r="N182" i="10"/>
  <c r="M182" i="10"/>
  <c r="L182" i="10"/>
  <c r="J177" i="10"/>
  <c r="J164" i="10" s="1"/>
  <c r="I176" i="10"/>
  <c r="K176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M168" i="10" s="1"/>
  <c r="L170" i="10"/>
  <c r="P169" i="10"/>
  <c r="O169" i="10"/>
  <c r="O166" i="10"/>
  <c r="N166" i="10"/>
  <c r="M166" i="10"/>
  <c r="L166" i="10"/>
  <c r="I159" i="10"/>
  <c r="K159" i="10" s="1"/>
  <c r="N157" i="10"/>
  <c r="N155" i="10" s="1"/>
  <c r="M157" i="10"/>
  <c r="P157" i="10" s="1"/>
  <c r="L157" i="10"/>
  <c r="P156" i="10"/>
  <c r="O156" i="10"/>
  <c r="N154" i="10"/>
  <c r="N152" i="10" s="1"/>
  <c r="M154" i="10"/>
  <c r="L154" i="10"/>
  <c r="P153" i="10"/>
  <c r="O153" i="10"/>
  <c r="O150" i="10"/>
  <c r="N150" i="10"/>
  <c r="M150" i="10"/>
  <c r="P150" i="10" s="1"/>
  <c r="L150" i="10"/>
  <c r="J148" i="10"/>
  <c r="I146" i="10"/>
  <c r="I130" i="10" s="1"/>
  <c r="K130" i="10" s="1"/>
  <c r="I145" i="10"/>
  <c r="I143" i="10" s="1"/>
  <c r="K143" i="10" s="1"/>
  <c r="I144" i="10"/>
  <c r="K144" i="10" s="1"/>
  <c r="N140" i="10"/>
  <c r="N138" i="10" s="1"/>
  <c r="M140" i="10"/>
  <c r="P140" i="10" s="1"/>
  <c r="L140" i="10"/>
  <c r="L138" i="10" s="1"/>
  <c r="O138" i="10" s="1"/>
  <c r="P139" i="10"/>
  <c r="O139" i="10"/>
  <c r="N137" i="10"/>
  <c r="M137" i="10"/>
  <c r="P137" i="10" s="1"/>
  <c r="L137" i="10"/>
  <c r="L135" i="10" s="1"/>
  <c r="O135" i="10" s="1"/>
  <c r="P136" i="10"/>
  <c r="O136" i="10"/>
  <c r="P133" i="10"/>
  <c r="N133" i="10"/>
  <c r="M133" i="10"/>
  <c r="L133" i="10"/>
  <c r="J130" i="10"/>
  <c r="N127" i="10"/>
  <c r="N125" i="10" s="1"/>
  <c r="M127" i="10"/>
  <c r="P127" i="10" s="1"/>
  <c r="L127" i="10"/>
  <c r="P126" i="10"/>
  <c r="O126" i="10"/>
  <c r="N124" i="10"/>
  <c r="N122" i="10" s="1"/>
  <c r="M124" i="10"/>
  <c r="P124" i="10" s="1"/>
  <c r="L124" i="10"/>
  <c r="P123" i="10"/>
  <c r="O123" i="10"/>
  <c r="O120" i="10"/>
  <c r="N120" i="10"/>
  <c r="M120" i="10"/>
  <c r="P120" i="10" s="1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N96" i="10"/>
  <c r="N94" i="10" s="1"/>
  <c r="M96" i="10"/>
  <c r="M94" i="10" s="1"/>
  <c r="P94" i="10" s="1"/>
  <c r="L96" i="10"/>
  <c r="P95" i="10"/>
  <c r="O95" i="10"/>
  <c r="N93" i="10"/>
  <c r="N91" i="10" s="1"/>
  <c r="M93" i="10"/>
  <c r="M91" i="10" s="1"/>
  <c r="L93" i="10"/>
  <c r="L91" i="10" s="1"/>
  <c r="P92" i="10"/>
  <c r="O92" i="10"/>
  <c r="O89" i="10"/>
  <c r="N89" i="10"/>
  <c r="M89" i="10"/>
  <c r="P89" i="10" s="1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I79" i="10"/>
  <c r="K79" i="10" s="1"/>
  <c r="I78" i="10"/>
  <c r="K78" i="10" s="1"/>
  <c r="J77" i="10"/>
  <c r="J76" i="10"/>
  <c r="J64" i="10" s="1"/>
  <c r="N74" i="10"/>
  <c r="M74" i="10"/>
  <c r="P74" i="10" s="1"/>
  <c r="L74" i="10"/>
  <c r="L72" i="10" s="1"/>
  <c r="O72" i="10" s="1"/>
  <c r="P73" i="10"/>
  <c r="O73" i="10"/>
  <c r="N71" i="10"/>
  <c r="N69" i="10" s="1"/>
  <c r="M71" i="10"/>
  <c r="P71" i="10" s="1"/>
  <c r="L71" i="10"/>
  <c r="O71" i="10" s="1"/>
  <c r="P70" i="10"/>
  <c r="O70" i="10"/>
  <c r="O67" i="10"/>
  <c r="N67" i="10"/>
  <c r="M67" i="10"/>
  <c r="L67" i="10"/>
  <c r="J65" i="10"/>
  <c r="N61" i="10"/>
  <c r="M61" i="10"/>
  <c r="M59" i="10" s="1"/>
  <c r="P59" i="10" s="1"/>
  <c r="L61" i="10"/>
  <c r="O61" i="10" s="1"/>
  <c r="P60" i="10"/>
  <c r="O60" i="10"/>
  <c r="N58" i="10"/>
  <c r="N56" i="10" s="1"/>
  <c r="M58" i="10"/>
  <c r="M56" i="10" s="1"/>
  <c r="L58" i="10"/>
  <c r="L56" i="10" s="1"/>
  <c r="P57" i="10"/>
  <c r="O57" i="10"/>
  <c r="P54" i="10"/>
  <c r="N54" i="10"/>
  <c r="M54" i="10"/>
  <c r="L54" i="10"/>
  <c r="O54" i="10" s="1"/>
  <c r="N49" i="10"/>
  <c r="M49" i="10"/>
  <c r="P49" i="10" s="1"/>
  <c r="L49" i="10"/>
  <c r="O49" i="10" s="1"/>
  <c r="P48" i="10"/>
  <c r="O48" i="10"/>
  <c r="N46" i="10"/>
  <c r="M46" i="10"/>
  <c r="L46" i="10"/>
  <c r="P45" i="10"/>
  <c r="O45" i="10"/>
  <c r="O42" i="10"/>
  <c r="N42" i="10"/>
  <c r="M42" i="10"/>
  <c r="L42" i="10"/>
  <c r="P36" i="10"/>
  <c r="N36" i="10"/>
  <c r="M36" i="10"/>
  <c r="O35" i="10"/>
  <c r="N35" i="10"/>
  <c r="N34" i="10" s="1"/>
  <c r="M35" i="10"/>
  <c r="P35" i="10" s="1"/>
  <c r="L35" i="10"/>
  <c r="N33" i="10"/>
  <c r="P32" i="10"/>
  <c r="N32" i="10"/>
  <c r="N29" i="10" s="1"/>
  <c r="N28" i="10" s="1"/>
  <c r="M32" i="10"/>
  <c r="L32" i="10"/>
  <c r="N30" i="10"/>
  <c r="M29" i="10"/>
  <c r="P29" i="10" s="1"/>
  <c r="P25" i="10"/>
  <c r="N25" i="10"/>
  <c r="N15" i="10" s="1"/>
  <c r="M25" i="10"/>
  <c r="L25" i="10"/>
  <c r="O22" i="10"/>
  <c r="N22" i="10"/>
  <c r="M22" i="10"/>
  <c r="P22" i="10" s="1"/>
  <c r="L22" i="10"/>
  <c r="L19" i="10"/>
  <c r="M15" i="10"/>
  <c r="P15" i="10" s="1"/>
  <c r="N12" i="10"/>
  <c r="L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O791" i="9" s="1"/>
  <c r="P790" i="9"/>
  <c r="O790" i="9"/>
  <c r="P789" i="9"/>
  <c r="N789" i="9"/>
  <c r="M789" i="9"/>
  <c r="L789" i="9"/>
  <c r="O789" i="9" s="1"/>
  <c r="M788" i="9"/>
  <c r="P787" i="9"/>
  <c r="N787" i="9"/>
  <c r="N786" i="9" s="1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2" i="9" s="1"/>
  <c r="P667" i="9"/>
  <c r="O667" i="9"/>
  <c r="P666" i="9"/>
  <c r="O666" i="9"/>
  <c r="P665" i="9"/>
  <c r="N665" i="9"/>
  <c r="M665" i="9"/>
  <c r="L665" i="9"/>
  <c r="O665" i="9" s="1"/>
  <c r="N660" i="9"/>
  <c r="L660" i="9"/>
  <c r="O660" i="9" s="1"/>
  <c r="P659" i="9"/>
  <c r="O659" i="9"/>
  <c r="N658" i="9"/>
  <c r="N657" i="9"/>
  <c r="P656" i="9"/>
  <c r="N656" i="9"/>
  <c r="N655" i="9" s="1"/>
  <c r="M656" i="9"/>
  <c r="L656" i="9"/>
  <c r="O656" i="9" s="1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L632" i="9"/>
  <c r="O632" i="9" s="1"/>
  <c r="M631" i="9"/>
  <c r="P630" i="9"/>
  <c r="N630" i="9"/>
  <c r="N629" i="9" s="1"/>
  <c r="M630" i="9"/>
  <c r="L630" i="9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77" i="9" s="1"/>
  <c r="J582" i="9"/>
  <c r="I577" i="9"/>
  <c r="K577" i="9" s="1"/>
  <c r="J576" i="9"/>
  <c r="J559" i="9" s="1"/>
  <c r="J543" i="9" s="1"/>
  <c r="I576" i="9"/>
  <c r="I559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O557" i="9" s="1"/>
  <c r="P556" i="9"/>
  <c r="O556" i="9"/>
  <c r="P555" i="9"/>
  <c r="N555" i="9"/>
  <c r="N545" i="9" s="1"/>
  <c r="N544" i="9" s="1"/>
  <c r="M555" i="9"/>
  <c r="L555" i="9"/>
  <c r="O555" i="9" s="1"/>
  <c r="N549" i="9"/>
  <c r="L549" i="9"/>
  <c r="M549" i="9" s="1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P524" i="9"/>
  <c r="N524" i="9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P505" i="9"/>
  <c r="N505" i="9"/>
  <c r="M505" i="9"/>
  <c r="L505" i="9"/>
  <c r="O505" i="9" s="1"/>
  <c r="O504" i="9"/>
  <c r="N504" i="9"/>
  <c r="M504" i="9"/>
  <c r="L504" i="9"/>
  <c r="P503" i="9"/>
  <c r="N503" i="9"/>
  <c r="N502" i="9" s="1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M472" i="9" s="1"/>
  <c r="P471" i="9"/>
  <c r="O471" i="9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O456" i="9" s="1"/>
  <c r="P455" i="9"/>
  <c r="O455" i="9"/>
  <c r="N454" i="9"/>
  <c r="M454" i="9"/>
  <c r="P454" i="9" s="1"/>
  <c r="N449" i="9"/>
  <c r="N447" i="9" s="1"/>
  <c r="L449" i="9"/>
  <c r="L446" i="9" s="1"/>
  <c r="P448" i="9"/>
  <c r="O448" i="9"/>
  <c r="N446" i="9"/>
  <c r="O445" i="9"/>
  <c r="N445" i="9"/>
  <c r="M445" i="9"/>
  <c r="L445" i="9"/>
  <c r="N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I433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O424" i="9" s="1"/>
  <c r="P423" i="9"/>
  <c r="O423" i="9"/>
  <c r="N422" i="9"/>
  <c r="N421" i="9"/>
  <c r="P420" i="9"/>
  <c r="N420" i="9"/>
  <c r="N419" i="9" s="1"/>
  <c r="M420" i="9"/>
  <c r="L420" i="9"/>
  <c r="O420" i="9" s="1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L407" i="9"/>
  <c r="O407" i="9" s="1"/>
  <c r="P406" i="9"/>
  <c r="O406" i="9"/>
  <c r="P403" i="9"/>
  <c r="N403" i="9"/>
  <c r="M403" i="9"/>
  <c r="L403" i="9"/>
  <c r="K401" i="9"/>
  <c r="J401" i="9"/>
  <c r="I401" i="9"/>
  <c r="K400" i="9"/>
  <c r="K399" i="9"/>
  <c r="N397" i="9"/>
  <c r="N395" i="9" s="1"/>
  <c r="M397" i="9"/>
  <c r="L397" i="9"/>
  <c r="O397" i="9" s="1"/>
  <c r="P396" i="9"/>
  <c r="O396" i="9"/>
  <c r="N394" i="9"/>
  <c r="N392" i="9" s="1"/>
  <c r="M394" i="9"/>
  <c r="L394" i="9"/>
  <c r="P393" i="9"/>
  <c r="O393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P352" i="9"/>
  <c r="O352" i="9"/>
  <c r="N350" i="9"/>
  <c r="N348" i="9" s="1"/>
  <c r="M350" i="9"/>
  <c r="L350" i="9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L334" i="9" s="1"/>
  <c r="O334" i="9" s="1"/>
  <c r="P335" i="9"/>
  <c r="O335" i="9"/>
  <c r="N333" i="9"/>
  <c r="N331" i="9" s="1"/>
  <c r="M333" i="9"/>
  <c r="M331" i="9" s="1"/>
  <c r="L333" i="9"/>
  <c r="L331" i="9" s="1"/>
  <c r="P332" i="9"/>
  <c r="O332" i="9"/>
  <c r="N329" i="9"/>
  <c r="M329" i="9"/>
  <c r="P329" i="9" s="1"/>
  <c r="L329" i="9"/>
  <c r="O329" i="9" s="1"/>
  <c r="I327" i="9"/>
  <c r="I325" i="9"/>
  <c r="K325" i="9" s="1"/>
  <c r="N323" i="9"/>
  <c r="N321" i="9" s="1"/>
  <c r="M323" i="9"/>
  <c r="M321" i="9" s="1"/>
  <c r="P321" i="9" s="1"/>
  <c r="L323" i="9"/>
  <c r="O323" i="9" s="1"/>
  <c r="P322" i="9"/>
  <c r="O322" i="9"/>
  <c r="N320" i="9"/>
  <c r="N318" i="9" s="1"/>
  <c r="M320" i="9"/>
  <c r="L320" i="9"/>
  <c r="O320" i="9" s="1"/>
  <c r="P319" i="9"/>
  <c r="O319" i="9"/>
  <c r="O316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M306" i="9"/>
  <c r="P306" i="9" s="1"/>
  <c r="L306" i="9"/>
  <c r="O306" i="9" s="1"/>
  <c r="P305" i="9"/>
  <c r="O305" i="9"/>
  <c r="N303" i="9"/>
  <c r="N301" i="9" s="1"/>
  <c r="M303" i="9"/>
  <c r="M301" i="9" s="1"/>
  <c r="L303" i="9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P282" i="9" s="1"/>
  <c r="L282" i="9"/>
  <c r="O282" i="9" s="1"/>
  <c r="P281" i="9"/>
  <c r="O281" i="9"/>
  <c r="P278" i="9"/>
  <c r="N278" i="9"/>
  <c r="M278" i="9"/>
  <c r="L278" i="9"/>
  <c r="O278" i="9" s="1"/>
  <c r="J276" i="9"/>
  <c r="I271" i="9"/>
  <c r="N269" i="9"/>
  <c r="N267" i="9" s="1"/>
  <c r="M269" i="9"/>
  <c r="P269" i="9" s="1"/>
  <c r="L269" i="9"/>
  <c r="O269" i="9" s="1"/>
  <c r="P268" i="9"/>
  <c r="O268" i="9"/>
  <c r="N266" i="9"/>
  <c r="N264" i="9" s="1"/>
  <c r="M266" i="9"/>
  <c r="M264" i="9" s="1"/>
  <c r="L266" i="9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26" i="9" s="1"/>
  <c r="K236" i="9"/>
  <c r="J236" i="9"/>
  <c r="I236" i="9"/>
  <c r="J235" i="9"/>
  <c r="I235" i="9"/>
  <c r="K235" i="9" s="1"/>
  <c r="J233" i="9"/>
  <c r="N231" i="9"/>
  <c r="N230" i="9"/>
  <c r="N229" i="9"/>
  <c r="N228" i="9"/>
  <c r="N227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L186" i="9"/>
  <c r="L184" i="9" s="1"/>
  <c r="P185" i="9"/>
  <c r="O185" i="9"/>
  <c r="P182" i="9"/>
  <c r="O182" i="9"/>
  <c r="N182" i="9"/>
  <c r="M182" i="9"/>
  <c r="L182" i="9"/>
  <c r="J180" i="9"/>
  <c r="J177" i="9"/>
  <c r="I176" i="9"/>
  <c r="I174" i="9" s="1"/>
  <c r="J174" i="9"/>
  <c r="N173" i="9"/>
  <c r="N171" i="9" s="1"/>
  <c r="M173" i="9"/>
  <c r="P173" i="9" s="1"/>
  <c r="L173" i="9"/>
  <c r="O173" i="9" s="1"/>
  <c r="P172" i="9"/>
  <c r="O172" i="9"/>
  <c r="N170" i="9"/>
  <c r="N168" i="9" s="1"/>
  <c r="M170" i="9"/>
  <c r="M168" i="9" s="1"/>
  <c r="L170" i="9"/>
  <c r="P169" i="9"/>
  <c r="O169" i="9"/>
  <c r="P166" i="9"/>
  <c r="O166" i="9"/>
  <c r="N166" i="9"/>
  <c r="M166" i="9"/>
  <c r="L166" i="9"/>
  <c r="J164" i="9"/>
  <c r="I159" i="9"/>
  <c r="N157" i="9"/>
  <c r="N155" i="9" s="1"/>
  <c r="M157" i="9"/>
  <c r="P157" i="9" s="1"/>
  <c r="L157" i="9"/>
  <c r="O157" i="9" s="1"/>
  <c r="P156" i="9"/>
  <c r="O156" i="9"/>
  <c r="N154" i="9"/>
  <c r="M154" i="9"/>
  <c r="M152" i="9" s="1"/>
  <c r="P152" i="9" s="1"/>
  <c r="L154" i="9"/>
  <c r="O154" i="9" s="1"/>
  <c r="P153" i="9"/>
  <c r="O153" i="9"/>
  <c r="P150" i="9"/>
  <c r="N150" i="9"/>
  <c r="M150" i="9"/>
  <c r="L150" i="9"/>
  <c r="O150" i="9" s="1"/>
  <c r="J148" i="9"/>
  <c r="I146" i="9"/>
  <c r="K146" i="9" s="1"/>
  <c r="I145" i="9"/>
  <c r="I143" i="9" s="1"/>
  <c r="I144" i="9"/>
  <c r="K144" i="9" s="1"/>
  <c r="N140" i="9"/>
  <c r="N138" i="9" s="1"/>
  <c r="M140" i="9"/>
  <c r="M138" i="9" s="1"/>
  <c r="L140" i="9"/>
  <c r="L138" i="9" s="1"/>
  <c r="P139" i="9"/>
  <c r="O139" i="9"/>
  <c r="N137" i="9"/>
  <c r="M137" i="9"/>
  <c r="M135" i="9" s="1"/>
  <c r="L137" i="9"/>
  <c r="L135" i="9" s="1"/>
  <c r="P136" i="9"/>
  <c r="O136" i="9"/>
  <c r="O133" i="9"/>
  <c r="N133" i="9"/>
  <c r="M133" i="9"/>
  <c r="P133" i="9" s="1"/>
  <c r="L133" i="9"/>
  <c r="J130" i="9"/>
  <c r="N127" i="9"/>
  <c r="N125" i="9" s="1"/>
  <c r="M127" i="9"/>
  <c r="P127" i="9" s="1"/>
  <c r="L127" i="9"/>
  <c r="O127" i="9" s="1"/>
  <c r="P126" i="9"/>
  <c r="O126" i="9"/>
  <c r="N124" i="9"/>
  <c r="N122" i="9" s="1"/>
  <c r="M124" i="9"/>
  <c r="L124" i="9"/>
  <c r="O124" i="9" s="1"/>
  <c r="P123" i="9"/>
  <c r="O123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K99" i="9" s="1"/>
  <c r="J98" i="9"/>
  <c r="I98" i="9"/>
  <c r="K98" i="9" s="1"/>
  <c r="N96" i="9"/>
  <c r="N94" i="9" s="1"/>
  <c r="M96" i="9"/>
  <c r="P96" i="9" s="1"/>
  <c r="L96" i="9"/>
  <c r="L94" i="9" s="1"/>
  <c r="O94" i="9" s="1"/>
  <c r="P95" i="9"/>
  <c r="O95" i="9"/>
  <c r="N93" i="9"/>
  <c r="N91" i="9" s="1"/>
  <c r="M93" i="9"/>
  <c r="L93" i="9"/>
  <c r="P92" i="9"/>
  <c r="O92" i="9"/>
  <c r="P89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65" i="9" s="1"/>
  <c r="J76" i="9"/>
  <c r="N74" i="9"/>
  <c r="N72" i="9" s="1"/>
  <c r="M74" i="9"/>
  <c r="M72" i="9" s="1"/>
  <c r="P72" i="9" s="1"/>
  <c r="L74" i="9"/>
  <c r="O74" i="9" s="1"/>
  <c r="P73" i="9"/>
  <c r="O73" i="9"/>
  <c r="N71" i="9"/>
  <c r="N69" i="9" s="1"/>
  <c r="M71" i="9"/>
  <c r="M69" i="9" s="1"/>
  <c r="L71" i="9"/>
  <c r="L69" i="9" s="1"/>
  <c r="P70" i="9"/>
  <c r="O70" i="9"/>
  <c r="N67" i="9"/>
  <c r="M67" i="9"/>
  <c r="P67" i="9" s="1"/>
  <c r="L67" i="9"/>
  <c r="O67" i="9" s="1"/>
  <c r="J64" i="9"/>
  <c r="N61" i="9"/>
  <c r="N59" i="9" s="1"/>
  <c r="M61" i="9"/>
  <c r="M59" i="9" s="1"/>
  <c r="P59" i="9" s="1"/>
  <c r="L61" i="9"/>
  <c r="O61" i="9" s="1"/>
  <c r="P60" i="9"/>
  <c r="O60" i="9"/>
  <c r="N58" i="9"/>
  <c r="N56" i="9" s="1"/>
  <c r="M58" i="9"/>
  <c r="M56" i="9" s="1"/>
  <c r="L58" i="9"/>
  <c r="P57" i="9"/>
  <c r="O57" i="9"/>
  <c r="N54" i="9"/>
  <c r="M54" i="9"/>
  <c r="P54" i="9" s="1"/>
  <c r="L54" i="9"/>
  <c r="O54" i="9" s="1"/>
  <c r="N49" i="9"/>
  <c r="M49" i="9"/>
  <c r="M47" i="9" s="1"/>
  <c r="P47" i="9" s="1"/>
  <c r="L49" i="9"/>
  <c r="P48" i="9"/>
  <c r="O48" i="9"/>
  <c r="N46" i="9"/>
  <c r="M46" i="9"/>
  <c r="M44" i="9" s="1"/>
  <c r="L46" i="9"/>
  <c r="L44" i="9" s="1"/>
  <c r="P45" i="9"/>
  <c r="O45" i="9"/>
  <c r="P42" i="9"/>
  <c r="O42" i="9"/>
  <c r="N42" i="9"/>
  <c r="M42" i="9"/>
  <c r="L42" i="9"/>
  <c r="N36" i="9"/>
  <c r="M36" i="9"/>
  <c r="P36" i="9" s="1"/>
  <c r="P35" i="9"/>
  <c r="N35" i="9"/>
  <c r="N34" i="9" s="1"/>
  <c r="M35" i="9"/>
  <c r="L35" i="9"/>
  <c r="O35" i="9" s="1"/>
  <c r="N33" i="9"/>
  <c r="N30" i="9" s="1"/>
  <c r="O32" i="9"/>
  <c r="N32" i="9"/>
  <c r="M32" i="9"/>
  <c r="P32" i="9" s="1"/>
  <c r="L32" i="9"/>
  <c r="N31" i="9"/>
  <c r="N29" i="9"/>
  <c r="L29" i="9"/>
  <c r="O29" i="9" s="1"/>
  <c r="O25" i="9"/>
  <c r="N25" i="9"/>
  <c r="M25" i="9"/>
  <c r="P25" i="9" s="1"/>
  <c r="L25" i="9"/>
  <c r="P22" i="9"/>
  <c r="N22" i="9"/>
  <c r="M22" i="9"/>
  <c r="L22" i="9"/>
  <c r="O22" i="9" s="1"/>
  <c r="N19" i="9"/>
  <c r="M19" i="9"/>
  <c r="P19" i="9" s="1"/>
  <c r="N15" i="9"/>
  <c r="L15" i="9"/>
  <c r="O15" i="9" s="1"/>
  <c r="N12" i="9"/>
  <c r="N9" i="9" s="1"/>
  <c r="M12" i="9"/>
  <c r="P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N789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N773" i="8" s="1"/>
  <c r="P774" i="8"/>
  <c r="O774" i="8"/>
  <c r="O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N757" i="8" s="1"/>
  <c r="P758" i="8"/>
  <c r="O758" i="8"/>
  <c r="O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N740" i="8" s="1"/>
  <c r="P741" i="8"/>
  <c r="O741" i="8"/>
  <c r="O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O690" i="8" s="1"/>
  <c r="N687" i="8"/>
  <c r="N685" i="8" s="1"/>
  <c r="O686" i="8"/>
  <c r="N686" i="8"/>
  <c r="M686" i="8"/>
  <c r="L686" i="8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L660" i="8"/>
  <c r="L657" i="8" s="1"/>
  <c r="O657" i="8" s="1"/>
  <c r="P659" i="8"/>
  <c r="O659" i="8"/>
  <c r="P658" i="8"/>
  <c r="N658" i="8"/>
  <c r="M658" i="8"/>
  <c r="L658" i="8"/>
  <c r="O658" i="8" s="1"/>
  <c r="M657" i="8"/>
  <c r="P657" i="8" s="1"/>
  <c r="P656" i="8"/>
  <c r="N656" i="8"/>
  <c r="N655" i="8" s="1"/>
  <c r="M656" i="8"/>
  <c r="L656" i="8"/>
  <c r="O656" i="8" s="1"/>
  <c r="M655" i="8"/>
  <c r="P655" i="8" s="1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N639" i="8"/>
  <c r="M639" i="8"/>
  <c r="P639" i="8" s="1"/>
  <c r="P634" i="8"/>
  <c r="N634" i="8"/>
  <c r="L634" i="8"/>
  <c r="O634" i="8" s="1"/>
  <c r="P633" i="8"/>
  <c r="O633" i="8"/>
  <c r="P632" i="8"/>
  <c r="N632" i="8"/>
  <c r="M632" i="8"/>
  <c r="N631" i="8"/>
  <c r="M631" i="8"/>
  <c r="P631" i="8" s="1"/>
  <c r="N630" i="8"/>
  <c r="N629" i="8" s="1"/>
  <c r="M630" i="8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K594" i="8" s="1"/>
  <c r="J593" i="8"/>
  <c r="J592" i="8" s="1"/>
  <c r="I593" i="8"/>
  <c r="J583" i="8"/>
  <c r="J582" i="8"/>
  <c r="J576" i="8" s="1"/>
  <c r="J559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M555" i="8"/>
  <c r="N549" i="8"/>
  <c r="N547" i="8" s="1"/>
  <c r="L549" i="8"/>
  <c r="L547" i="8" s="1"/>
  <c r="O547" i="8" s="1"/>
  <c r="P548" i="8"/>
  <c r="O548" i="8"/>
  <c r="N546" i="8"/>
  <c r="N545" i="8"/>
  <c r="N544" i="8" s="1"/>
  <c r="L545" i="8"/>
  <c r="O545" i="8" s="1"/>
  <c r="J543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P525" i="8"/>
  <c r="N525" i="8"/>
  <c r="M525" i="8"/>
  <c r="P524" i="8"/>
  <c r="O524" i="8"/>
  <c r="N524" i="8"/>
  <c r="N523" i="8" s="1"/>
  <c r="M524" i="8"/>
  <c r="L524" i="8"/>
  <c r="M523" i="8"/>
  <c r="P523" i="8" s="1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N505" i="8"/>
  <c r="M505" i="8"/>
  <c r="P505" i="8" s="1"/>
  <c r="L505" i="8"/>
  <c r="N504" i="8"/>
  <c r="M504" i="8"/>
  <c r="P504" i="8" s="1"/>
  <c r="L504" i="8"/>
  <c r="O504" i="8" s="1"/>
  <c r="N503" i="8"/>
  <c r="N502" i="8" s="1"/>
  <c r="M503" i="8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N472" i="8"/>
  <c r="N470" i="8" s="1"/>
  <c r="L472" i="8"/>
  <c r="M472" i="8" s="1"/>
  <c r="P471" i="8"/>
  <c r="O471" i="8"/>
  <c r="N469" i="8"/>
  <c r="O468" i="8"/>
  <c r="N468" i="8"/>
  <c r="M468" i="8"/>
  <c r="P468" i="8" s="1"/>
  <c r="L468" i="8"/>
  <c r="J466" i="8"/>
  <c r="I466" i="8"/>
  <c r="K466" i="8" s="1"/>
  <c r="J465" i="8"/>
  <c r="I465" i="8"/>
  <c r="I464" i="8"/>
  <c r="I463" i="8"/>
  <c r="I462" i="8"/>
  <c r="K462" i="8" s="1"/>
  <c r="I460" i="8"/>
  <c r="K458" i="8"/>
  <c r="P456" i="8"/>
  <c r="L456" i="8"/>
  <c r="O456" i="8" s="1"/>
  <c r="P455" i="8"/>
  <c r="O455" i="8"/>
  <c r="N454" i="8"/>
  <c r="M454" i="8"/>
  <c r="P454" i="8" s="1"/>
  <c r="N449" i="8"/>
  <c r="N447" i="8" s="1"/>
  <c r="L449" i="8"/>
  <c r="O449" i="8" s="1"/>
  <c r="P448" i="8"/>
  <c r="O448" i="8"/>
  <c r="N446" i="8"/>
  <c r="P445" i="8"/>
  <c r="O445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P431" i="8"/>
  <c r="L431" i="8"/>
  <c r="P430" i="8"/>
  <c r="O430" i="8"/>
  <c r="N429" i="8"/>
  <c r="M429" i="8"/>
  <c r="P429" i="8" s="1"/>
  <c r="N424" i="8"/>
  <c r="N422" i="8" s="1"/>
  <c r="L424" i="8"/>
  <c r="P423" i="8"/>
  <c r="O423" i="8"/>
  <c r="N421" i="8"/>
  <c r="P420" i="8"/>
  <c r="N420" i="8"/>
  <c r="M420" i="8"/>
  <c r="L420" i="8"/>
  <c r="O420" i="8" s="1"/>
  <c r="N419" i="8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M407" i="8"/>
  <c r="M405" i="8" s="1"/>
  <c r="P405" i="8" s="1"/>
  <c r="L407" i="8"/>
  <c r="O407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P397" i="8" s="1"/>
  <c r="L397" i="8"/>
  <c r="P396" i="8"/>
  <c r="O396" i="8"/>
  <c r="N394" i="8"/>
  <c r="M394" i="8"/>
  <c r="P394" i="8" s="1"/>
  <c r="L394" i="8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M353" i="8"/>
  <c r="M351" i="8" s="1"/>
  <c r="L353" i="8"/>
  <c r="L351" i="8" s="1"/>
  <c r="P352" i="8"/>
  <c r="O352" i="8"/>
  <c r="N350" i="8"/>
  <c r="N348" i="8" s="1"/>
  <c r="M350" i="8"/>
  <c r="M348" i="8" s="1"/>
  <c r="L350" i="8"/>
  <c r="L348" i="8" s="1"/>
  <c r="P349" i="8"/>
  <c r="O349" i="8"/>
  <c r="N346" i="8"/>
  <c r="M346" i="8"/>
  <c r="P346" i="8" s="1"/>
  <c r="L346" i="8"/>
  <c r="O346" i="8" s="1"/>
  <c r="J343" i="8"/>
  <c r="J342" i="8"/>
  <c r="I340" i="8"/>
  <c r="K340" i="8" s="1"/>
  <c r="J338" i="8"/>
  <c r="I338" i="8"/>
  <c r="N336" i="8"/>
  <c r="N334" i="8" s="1"/>
  <c r="M336" i="8"/>
  <c r="L336" i="8"/>
  <c r="P335" i="8"/>
  <c r="O335" i="8"/>
  <c r="N333" i="8"/>
  <c r="M333" i="8"/>
  <c r="M331" i="8" s="1"/>
  <c r="L333" i="8"/>
  <c r="P332" i="8"/>
  <c r="O332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L321" i="8" s="1"/>
  <c r="O321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N316" i="8"/>
  <c r="M316" i="8"/>
  <c r="P316" i="8" s="1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O306" i="8" s="1"/>
  <c r="P305" i="8"/>
  <c r="O305" i="8"/>
  <c r="N303" i="8"/>
  <c r="M303" i="8"/>
  <c r="M301" i="8" s="1"/>
  <c r="P301" i="8" s="1"/>
  <c r="L303" i="8"/>
  <c r="O303" i="8" s="1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K288" i="8" s="1"/>
  <c r="I287" i="8"/>
  <c r="K287" i="8" s="1"/>
  <c r="N285" i="8"/>
  <c r="N283" i="8" s="1"/>
  <c r="M285" i="8"/>
  <c r="P285" i="8" s="1"/>
  <c r="L285" i="8"/>
  <c r="O285" i="8" s="1"/>
  <c r="P284" i="8"/>
  <c r="O284" i="8"/>
  <c r="N282" i="8"/>
  <c r="N280" i="8" s="1"/>
  <c r="M282" i="8"/>
  <c r="P282" i="8" s="1"/>
  <c r="L282" i="8"/>
  <c r="O282" i="8" s="1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P269" i="8" s="1"/>
  <c r="L269" i="8"/>
  <c r="O269" i="8" s="1"/>
  <c r="P268" i="8"/>
  <c r="O268" i="8"/>
  <c r="N266" i="8"/>
  <c r="N264" i="8" s="1"/>
  <c r="M266" i="8"/>
  <c r="M264" i="8" s="1"/>
  <c r="L266" i="8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J237" i="8"/>
  <c r="J226" i="8" s="1"/>
  <c r="J180" i="8" s="1"/>
  <c r="K236" i="8"/>
  <c r="J236" i="8"/>
  <c r="I236" i="8"/>
  <c r="J235" i="8"/>
  <c r="I235" i="8"/>
  <c r="K235" i="8" s="1"/>
  <c r="J233" i="8"/>
  <c r="N231" i="8"/>
  <c r="N230" i="8"/>
  <c r="N229" i="8"/>
  <c r="N228" i="8"/>
  <c r="N227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O189" i="8" s="1"/>
  <c r="P188" i="8"/>
  <c r="O188" i="8"/>
  <c r="N186" i="8"/>
  <c r="N184" i="8" s="1"/>
  <c r="M186" i="8"/>
  <c r="L186" i="8"/>
  <c r="P185" i="8"/>
  <c r="O185" i="8"/>
  <c r="P182" i="8"/>
  <c r="N182" i="8"/>
  <c r="M182" i="8"/>
  <c r="L182" i="8"/>
  <c r="J177" i="8"/>
  <c r="I176" i="8"/>
  <c r="K176" i="8" s="1"/>
  <c r="J174" i="8"/>
  <c r="N173" i="8"/>
  <c r="M173" i="8"/>
  <c r="L173" i="8"/>
  <c r="O173" i="8" s="1"/>
  <c r="P172" i="8"/>
  <c r="O172" i="8"/>
  <c r="N170" i="8"/>
  <c r="N168" i="8" s="1"/>
  <c r="M170" i="8"/>
  <c r="L170" i="8"/>
  <c r="L168" i="8" s="1"/>
  <c r="P169" i="8"/>
  <c r="O169" i="8"/>
  <c r="P166" i="8"/>
  <c r="N166" i="8"/>
  <c r="M166" i="8"/>
  <c r="L166" i="8"/>
  <c r="J164" i="8"/>
  <c r="I159" i="8"/>
  <c r="K159" i="8" s="1"/>
  <c r="N157" i="8"/>
  <c r="N155" i="8" s="1"/>
  <c r="M157" i="8"/>
  <c r="L157" i="8"/>
  <c r="O157" i="8" s="1"/>
  <c r="P156" i="8"/>
  <c r="O156" i="8"/>
  <c r="N154" i="8"/>
  <c r="N152" i="8" s="1"/>
  <c r="M154" i="8"/>
  <c r="L154" i="8"/>
  <c r="O154" i="8" s="1"/>
  <c r="P153" i="8"/>
  <c r="O153" i="8"/>
  <c r="P150" i="8"/>
  <c r="N150" i="8"/>
  <c r="M150" i="8"/>
  <c r="L150" i="8"/>
  <c r="J148" i="8"/>
  <c r="I146" i="8"/>
  <c r="K146" i="8" s="1"/>
  <c r="I145" i="8"/>
  <c r="I144" i="8"/>
  <c r="K144" i="8" s="1"/>
  <c r="N140" i="8"/>
  <c r="N138" i="8" s="1"/>
  <c r="M140" i="8"/>
  <c r="L140" i="8"/>
  <c r="P139" i="8"/>
  <c r="O139" i="8"/>
  <c r="N137" i="8"/>
  <c r="N135" i="8" s="1"/>
  <c r="M137" i="8"/>
  <c r="P137" i="8" s="1"/>
  <c r="L137" i="8"/>
  <c r="P136" i="8"/>
  <c r="O136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M124" i="8"/>
  <c r="L124" i="8"/>
  <c r="O124" i="8" s="1"/>
  <c r="P123" i="8"/>
  <c r="O123" i="8"/>
  <c r="P120" i="8"/>
  <c r="N120" i="8"/>
  <c r="M120" i="8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K99" i="8" s="1"/>
  <c r="J98" i="8"/>
  <c r="I98" i="8"/>
  <c r="I86" i="8" s="1"/>
  <c r="K86" i="8" s="1"/>
  <c r="N96" i="8"/>
  <c r="N94" i="8" s="1"/>
  <c r="M96" i="8"/>
  <c r="L96" i="8"/>
  <c r="L94" i="8" s="1"/>
  <c r="O94" i="8" s="1"/>
  <c r="P95" i="8"/>
  <c r="O95" i="8"/>
  <c r="N93" i="8"/>
  <c r="N91" i="8" s="1"/>
  <c r="M93" i="8"/>
  <c r="L93" i="8"/>
  <c r="P92" i="8"/>
  <c r="O92" i="8"/>
  <c r="P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P73" i="8"/>
  <c r="O73" i="8"/>
  <c r="N71" i="8"/>
  <c r="N69" i="8" s="1"/>
  <c r="M71" i="8"/>
  <c r="P71" i="8" s="1"/>
  <c r="L71" i="8"/>
  <c r="P70" i="8"/>
  <c r="O70" i="8"/>
  <c r="O67" i="8"/>
  <c r="N67" i="8"/>
  <c r="M67" i="8"/>
  <c r="L67" i="8"/>
  <c r="J65" i="8"/>
  <c r="N61" i="8"/>
  <c r="N59" i="8" s="1"/>
  <c r="M61" i="8"/>
  <c r="L61" i="8"/>
  <c r="L59" i="8" s="1"/>
  <c r="P60" i="8"/>
  <c r="O60" i="8"/>
  <c r="N58" i="8"/>
  <c r="N56" i="8" s="1"/>
  <c r="M58" i="8"/>
  <c r="L58" i="8"/>
  <c r="P57" i="8"/>
  <c r="O57" i="8"/>
  <c r="P54" i="8"/>
  <c r="N54" i="8"/>
  <c r="M54" i="8"/>
  <c r="L54" i="8"/>
  <c r="N49" i="8"/>
  <c r="M49" i="8"/>
  <c r="P49" i="8" s="1"/>
  <c r="L49" i="8"/>
  <c r="P48" i="8"/>
  <c r="O48" i="8"/>
  <c r="N46" i="8"/>
  <c r="N44" i="8" s="1"/>
  <c r="M46" i="8"/>
  <c r="L46" i="8"/>
  <c r="P45" i="8"/>
  <c r="O45" i="8"/>
  <c r="O42" i="8"/>
  <c r="N42" i="8"/>
  <c r="M42" i="8"/>
  <c r="L42" i="8"/>
  <c r="P36" i="8"/>
  <c r="N36" i="8"/>
  <c r="M36" i="8"/>
  <c r="O35" i="8"/>
  <c r="N35" i="8"/>
  <c r="M35" i="8"/>
  <c r="M15" i="8" s="1"/>
  <c r="L35" i="8"/>
  <c r="N34" i="8"/>
  <c r="N33" i="8"/>
  <c r="P32" i="8"/>
  <c r="N32" i="8"/>
  <c r="N12" i="8" s="1"/>
  <c r="M32" i="8"/>
  <c r="L32" i="8"/>
  <c r="N30" i="8"/>
  <c r="M29" i="8"/>
  <c r="P25" i="8"/>
  <c r="N25" i="8"/>
  <c r="M25" i="8"/>
  <c r="L25" i="8"/>
  <c r="O22" i="8"/>
  <c r="N22" i="8"/>
  <c r="M22" i="8"/>
  <c r="L22" i="8"/>
  <c r="N19" i="8"/>
  <c r="L19" i="8"/>
  <c r="L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P809" i="7"/>
  <c r="O809" i="7"/>
  <c r="N808" i="7"/>
  <c r="M808" i="7"/>
  <c r="P808" i="7" s="1"/>
  <c r="L808" i="7"/>
  <c r="O808" i="7" s="1"/>
  <c r="M807" i="7"/>
  <c r="L807" i="7"/>
  <c r="O807" i="7" s="1"/>
  <c r="P806" i="7"/>
  <c r="N806" i="7"/>
  <c r="N805" i="7" s="1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L791" i="7"/>
  <c r="L788" i="7" s="1"/>
  <c r="O788" i="7" s="1"/>
  <c r="P790" i="7"/>
  <c r="O790" i="7"/>
  <c r="M789" i="7"/>
  <c r="P789" i="7" s="1"/>
  <c r="M788" i="7"/>
  <c r="P787" i="7"/>
  <c r="N787" i="7"/>
  <c r="N786" i="7" s="1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L738" i="7"/>
  <c r="O738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N690" i="7"/>
  <c r="L690" i="7"/>
  <c r="M690" i="7" s="1"/>
  <c r="M688" i="7" s="1"/>
  <c r="N688" i="7"/>
  <c r="N687" i="7"/>
  <c r="N685" i="7" s="1"/>
  <c r="N686" i="7"/>
  <c r="M686" i="7"/>
  <c r="L686" i="7"/>
  <c r="O686" i="7" s="1"/>
  <c r="J679" i="7"/>
  <c r="J678" i="7" s="1"/>
  <c r="I678" i="7"/>
  <c r="K678" i="7" s="1"/>
  <c r="J675" i="7"/>
  <c r="J669" i="7" s="1"/>
  <c r="I671" i="7"/>
  <c r="K671" i="7" s="1"/>
  <c r="I670" i="7"/>
  <c r="K670" i="7" s="1"/>
  <c r="I669" i="7"/>
  <c r="K672" i="7" s="1"/>
  <c r="P667" i="7"/>
  <c r="O667" i="7"/>
  <c r="P666" i="7"/>
  <c r="O666" i="7"/>
  <c r="N665" i="7"/>
  <c r="M665" i="7"/>
  <c r="P665" i="7" s="1"/>
  <c r="L665" i="7"/>
  <c r="O665" i="7" s="1"/>
  <c r="N660" i="7"/>
  <c r="N658" i="7" s="1"/>
  <c r="L660" i="7"/>
  <c r="P659" i="7"/>
  <c r="O659" i="7"/>
  <c r="N657" i="7"/>
  <c r="P656" i="7"/>
  <c r="O656" i="7"/>
  <c r="N656" i="7"/>
  <c r="M656" i="7"/>
  <c r="L656" i="7"/>
  <c r="N655" i="7"/>
  <c r="J654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P639" i="7"/>
  <c r="N639" i="7"/>
  <c r="M639" i="7"/>
  <c r="P634" i="7"/>
  <c r="N634" i="7"/>
  <c r="N631" i="7" s="1"/>
  <c r="N629" i="7" s="1"/>
  <c r="L634" i="7"/>
  <c r="L632" i="7" s="1"/>
  <c r="O632" i="7" s="1"/>
  <c r="P633" i="7"/>
  <c r="O633" i="7"/>
  <c r="N632" i="7"/>
  <c r="M632" i="7"/>
  <c r="P632" i="7" s="1"/>
  <c r="M631" i="7"/>
  <c r="P631" i="7" s="1"/>
  <c r="N630" i="7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J583" i="7"/>
  <c r="J582" i="7"/>
  <c r="J576" i="7" s="1"/>
  <c r="J559" i="7" s="1"/>
  <c r="J543" i="7" s="1"/>
  <c r="J577" i="7"/>
  <c r="I577" i="7"/>
  <c r="K577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N555" i="7"/>
  <c r="M555" i="7"/>
  <c r="N549" i="7"/>
  <c r="N547" i="7" s="1"/>
  <c r="L549" i="7"/>
  <c r="P548" i="7"/>
  <c r="O548" i="7"/>
  <c r="N546" i="7"/>
  <c r="O545" i="7"/>
  <c r="N545" i="7"/>
  <c r="L545" i="7"/>
  <c r="N544" i="7"/>
  <c r="I542" i="7"/>
  <c r="K542" i="7" s="1"/>
  <c r="I541" i="7"/>
  <c r="K541" i="7" s="1"/>
  <c r="I540" i="7"/>
  <c r="K540" i="7" s="1"/>
  <c r="I539" i="7"/>
  <c r="I538" i="7"/>
  <c r="K538" i="7" s="1"/>
  <c r="I537" i="7"/>
  <c r="I522" i="7" s="1"/>
  <c r="K522" i="7" s="1"/>
  <c r="P535" i="7"/>
  <c r="L535" i="7"/>
  <c r="O535" i="7" s="1"/>
  <c r="P534" i="7"/>
  <c r="O534" i="7"/>
  <c r="P533" i="7"/>
  <c r="N533" i="7"/>
  <c r="M533" i="7"/>
  <c r="P528" i="7"/>
  <c r="N528" i="7"/>
  <c r="L528" i="7"/>
  <c r="L526" i="7" s="1"/>
  <c r="O526" i="7" s="1"/>
  <c r="P527" i="7"/>
  <c r="O527" i="7"/>
  <c r="P526" i="7"/>
  <c r="N526" i="7"/>
  <c r="M526" i="7"/>
  <c r="P525" i="7"/>
  <c r="N525" i="7"/>
  <c r="M525" i="7"/>
  <c r="O524" i="7"/>
  <c r="N524" i="7"/>
  <c r="N523" i="7" s="1"/>
  <c r="M524" i="7"/>
  <c r="P524" i="7" s="1"/>
  <c r="L524" i="7"/>
  <c r="M523" i="7"/>
  <c r="P523" i="7" s="1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O505" i="7"/>
  <c r="N505" i="7"/>
  <c r="M505" i="7"/>
  <c r="P505" i="7" s="1"/>
  <c r="L505" i="7"/>
  <c r="N504" i="7"/>
  <c r="N502" i="7" s="1"/>
  <c r="M504" i="7"/>
  <c r="P504" i="7" s="1"/>
  <c r="L504" i="7"/>
  <c r="O504" i="7" s="1"/>
  <c r="N503" i="7"/>
  <c r="M503" i="7"/>
  <c r="L503" i="7"/>
  <c r="O503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2" i="7"/>
  <c r="N470" i="7" s="1"/>
  <c r="L472" i="7"/>
  <c r="M472" i="7" s="1"/>
  <c r="P471" i="7"/>
  <c r="O471" i="7"/>
  <c r="N469" i="7"/>
  <c r="N468" i="7"/>
  <c r="M468" i="7"/>
  <c r="L468" i="7"/>
  <c r="O468" i="7" s="1"/>
  <c r="J466" i="7"/>
  <c r="I466" i="7"/>
  <c r="J465" i="7"/>
  <c r="I465" i="7"/>
  <c r="I464" i="7"/>
  <c r="I463" i="7"/>
  <c r="I462" i="7"/>
  <c r="K462" i="7" s="1"/>
  <c r="I460" i="7"/>
  <c r="K460" i="7" s="1"/>
  <c r="K458" i="7"/>
  <c r="P456" i="7"/>
  <c r="L456" i="7"/>
  <c r="O456" i="7" s="1"/>
  <c r="P455" i="7"/>
  <c r="O455" i="7"/>
  <c r="P454" i="7"/>
  <c r="N454" i="7"/>
  <c r="M454" i="7"/>
  <c r="N449" i="7"/>
  <c r="L449" i="7"/>
  <c r="L447" i="7" s="1"/>
  <c r="P448" i="7"/>
  <c r="O448" i="7"/>
  <c r="P445" i="7"/>
  <c r="O445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J434" i="7"/>
  <c r="P431" i="7"/>
  <c r="L431" i="7"/>
  <c r="O431" i="7" s="1"/>
  <c r="P430" i="7"/>
  <c r="O430" i="7"/>
  <c r="P429" i="7"/>
  <c r="N429" i="7"/>
  <c r="M429" i="7"/>
  <c r="N424" i="7"/>
  <c r="N422" i="7" s="1"/>
  <c r="L424" i="7"/>
  <c r="M424" i="7" s="1"/>
  <c r="M421" i="7" s="1"/>
  <c r="P423" i="7"/>
  <c r="O423" i="7"/>
  <c r="N421" i="7"/>
  <c r="N419" i="7" s="1"/>
  <c r="P420" i="7"/>
  <c r="O420" i="7"/>
  <c r="N420" i="7"/>
  <c r="M420" i="7"/>
  <c r="L420" i="7"/>
  <c r="J418" i="7"/>
  <c r="K413" i="7"/>
  <c r="K412" i="7"/>
  <c r="N410" i="7"/>
  <c r="N408" i="7" s="1"/>
  <c r="M410" i="7"/>
  <c r="M408" i="7" s="1"/>
  <c r="P408" i="7" s="1"/>
  <c r="L410" i="7"/>
  <c r="L408" i="7" s="1"/>
  <c r="O408" i="7" s="1"/>
  <c r="P409" i="7"/>
  <c r="O409" i="7"/>
  <c r="N407" i="7"/>
  <c r="N405" i="7" s="1"/>
  <c r="M407" i="7"/>
  <c r="P407" i="7" s="1"/>
  <c r="L407" i="7"/>
  <c r="P406" i="7"/>
  <c r="O406" i="7"/>
  <c r="O403" i="7"/>
  <c r="N403" i="7"/>
  <c r="M403" i="7"/>
  <c r="P403" i="7" s="1"/>
  <c r="L403" i="7"/>
  <c r="K401" i="7"/>
  <c r="J401" i="7"/>
  <c r="I401" i="7"/>
  <c r="K400" i="7"/>
  <c r="K399" i="7"/>
  <c r="N397" i="7"/>
  <c r="M397" i="7"/>
  <c r="L397" i="7"/>
  <c r="O397" i="7" s="1"/>
  <c r="P396" i="7"/>
  <c r="O396" i="7"/>
  <c r="N394" i="7"/>
  <c r="N392" i="7" s="1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M350" i="7"/>
  <c r="M348" i="7" s="1"/>
  <c r="L350" i="7"/>
  <c r="L348" i="7" s="1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O336" i="7" s="1"/>
  <c r="P335" i="7"/>
  <c r="O335" i="7"/>
  <c r="N333" i="7"/>
  <c r="M333" i="7"/>
  <c r="M331" i="7" s="1"/>
  <c r="L333" i="7"/>
  <c r="L331" i="7" s="1"/>
  <c r="P332" i="7"/>
  <c r="O332" i="7"/>
  <c r="O329" i="7"/>
  <c r="N329" i="7"/>
  <c r="M329" i="7"/>
  <c r="P329" i="7" s="1"/>
  <c r="L329" i="7"/>
  <c r="I327" i="7"/>
  <c r="I325" i="7"/>
  <c r="N323" i="7"/>
  <c r="N321" i="7" s="1"/>
  <c r="M323" i="7"/>
  <c r="P323" i="7" s="1"/>
  <c r="L323" i="7"/>
  <c r="O323" i="7" s="1"/>
  <c r="P322" i="7"/>
  <c r="O322" i="7"/>
  <c r="N320" i="7"/>
  <c r="M320" i="7"/>
  <c r="L320" i="7"/>
  <c r="O320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L304" i="7" s="1"/>
  <c r="O304" i="7" s="1"/>
  <c r="P305" i="7"/>
  <c r="O305" i="7"/>
  <c r="N303" i="7"/>
  <c r="N301" i="7" s="1"/>
  <c r="M303" i="7"/>
  <c r="P303" i="7" s="1"/>
  <c r="L303" i="7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N283" i="7" s="1"/>
  <c r="M285" i="7"/>
  <c r="M283" i="7" s="1"/>
  <c r="P283" i="7" s="1"/>
  <c r="L285" i="7"/>
  <c r="O285" i="7" s="1"/>
  <c r="P284" i="7"/>
  <c r="O284" i="7"/>
  <c r="N282" i="7"/>
  <c r="M282" i="7"/>
  <c r="L282" i="7"/>
  <c r="O282" i="7" s="1"/>
  <c r="P281" i="7"/>
  <c r="O281" i="7"/>
  <c r="P278" i="7"/>
  <c r="O278" i="7"/>
  <c r="N278" i="7"/>
  <c r="M278" i="7"/>
  <c r="L278" i="7"/>
  <c r="J276" i="7"/>
  <c r="I275" i="7"/>
  <c r="K275" i="7" s="1"/>
  <c r="I271" i="7"/>
  <c r="I260" i="7" s="1"/>
  <c r="N269" i="7"/>
  <c r="N267" i="7" s="1"/>
  <c r="M269" i="7"/>
  <c r="L269" i="7"/>
  <c r="L267" i="7" s="1"/>
  <c r="O267" i="7" s="1"/>
  <c r="P268" i="7"/>
  <c r="O268" i="7"/>
  <c r="N266" i="7"/>
  <c r="N264" i="7" s="1"/>
  <c r="M266" i="7"/>
  <c r="L266" i="7"/>
  <c r="P265" i="7"/>
  <c r="O265" i="7"/>
  <c r="N262" i="7"/>
  <c r="M262" i="7"/>
  <c r="P262" i="7" s="1"/>
  <c r="L262" i="7"/>
  <c r="O262" i="7" s="1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M186" i="7"/>
  <c r="M184" i="7" s="1"/>
  <c r="L186" i="7"/>
  <c r="L184" i="7" s="1"/>
  <c r="P185" i="7"/>
  <c r="O185" i="7"/>
  <c r="P182" i="7"/>
  <c r="O182" i="7"/>
  <c r="N182" i="7"/>
  <c r="M182" i="7"/>
  <c r="L182" i="7"/>
  <c r="J177" i="7"/>
  <c r="J164" i="7" s="1"/>
  <c r="I176" i="7"/>
  <c r="J174" i="7"/>
  <c r="N173" i="7"/>
  <c r="N171" i="7" s="1"/>
  <c r="M173" i="7"/>
  <c r="L173" i="7"/>
  <c r="O173" i="7" s="1"/>
  <c r="P172" i="7"/>
  <c r="O172" i="7"/>
  <c r="N170" i="7"/>
  <c r="N168" i="7" s="1"/>
  <c r="M170" i="7"/>
  <c r="M168" i="7" s="1"/>
  <c r="L170" i="7"/>
  <c r="L168" i="7" s="1"/>
  <c r="P169" i="7"/>
  <c r="O169" i="7"/>
  <c r="P166" i="7"/>
  <c r="N166" i="7"/>
  <c r="M166" i="7"/>
  <c r="L166" i="7"/>
  <c r="I159" i="7"/>
  <c r="K159" i="7" s="1"/>
  <c r="N157" i="7"/>
  <c r="N155" i="7" s="1"/>
  <c r="M157" i="7"/>
  <c r="P157" i="7" s="1"/>
  <c r="L157" i="7"/>
  <c r="P156" i="7"/>
  <c r="O156" i="7"/>
  <c r="N154" i="7"/>
  <c r="N152" i="7" s="1"/>
  <c r="M154" i="7"/>
  <c r="L154" i="7"/>
  <c r="L152" i="7" s="1"/>
  <c r="O152" i="7" s="1"/>
  <c r="P153" i="7"/>
  <c r="O153" i="7"/>
  <c r="N150" i="7"/>
  <c r="M150" i="7"/>
  <c r="P150" i="7" s="1"/>
  <c r="L150" i="7"/>
  <c r="J148" i="7"/>
  <c r="I146" i="7"/>
  <c r="I130" i="7" s="1"/>
  <c r="K130" i="7" s="1"/>
  <c r="I145" i="7"/>
  <c r="I144" i="7"/>
  <c r="N140" i="7"/>
  <c r="N138" i="7" s="1"/>
  <c r="M140" i="7"/>
  <c r="P140" i="7" s="1"/>
  <c r="L140" i="7"/>
  <c r="P139" i="7"/>
  <c r="O139" i="7"/>
  <c r="N137" i="7"/>
  <c r="N135" i="7" s="1"/>
  <c r="M137" i="7"/>
  <c r="L137" i="7"/>
  <c r="L135" i="7" s="1"/>
  <c r="O135" i="7" s="1"/>
  <c r="P136" i="7"/>
  <c r="O136" i="7"/>
  <c r="P133" i="7"/>
  <c r="N133" i="7"/>
  <c r="M133" i="7"/>
  <c r="L133" i="7"/>
  <c r="J130" i="7"/>
  <c r="N127" i="7"/>
  <c r="N125" i="7" s="1"/>
  <c r="M127" i="7"/>
  <c r="P127" i="7" s="1"/>
  <c r="L127" i="7"/>
  <c r="P126" i="7"/>
  <c r="O126" i="7"/>
  <c r="N124" i="7"/>
  <c r="N122" i="7" s="1"/>
  <c r="M124" i="7"/>
  <c r="P124" i="7" s="1"/>
  <c r="L124" i="7"/>
  <c r="L122" i="7" s="1"/>
  <c r="O122" i="7" s="1"/>
  <c r="P123" i="7"/>
  <c r="O123" i="7"/>
  <c r="N120" i="7"/>
  <c r="M120" i="7"/>
  <c r="P120" i="7" s="1"/>
  <c r="L120" i="7"/>
  <c r="I116" i="7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I87" i="7" s="1"/>
  <c r="J98" i="7"/>
  <c r="J86" i="7" s="1"/>
  <c r="I98" i="7"/>
  <c r="I86" i="7" s="1"/>
  <c r="K86" i="7" s="1"/>
  <c r="N96" i="7"/>
  <c r="N94" i="7" s="1"/>
  <c r="M96" i="7"/>
  <c r="L96" i="7"/>
  <c r="P95" i="7"/>
  <c r="O95" i="7"/>
  <c r="N93" i="7"/>
  <c r="N91" i="7" s="1"/>
  <c r="M93" i="7"/>
  <c r="L93" i="7"/>
  <c r="P92" i="7"/>
  <c r="O92" i="7"/>
  <c r="P89" i="7"/>
  <c r="N89" i="7"/>
  <c r="M89" i="7"/>
  <c r="L89" i="7"/>
  <c r="J87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P67" i="7"/>
  <c r="O67" i="7"/>
  <c r="N67" i="7"/>
  <c r="M67" i="7"/>
  <c r="L67" i="7"/>
  <c r="J65" i="7"/>
  <c r="N61" i="7"/>
  <c r="M61" i="7"/>
  <c r="P61" i="7" s="1"/>
  <c r="L61" i="7"/>
  <c r="O61" i="7" s="1"/>
  <c r="P60" i="7"/>
  <c r="O60" i="7"/>
  <c r="N58" i="7"/>
  <c r="N56" i="7" s="1"/>
  <c r="M58" i="7"/>
  <c r="M56" i="7" s="1"/>
  <c r="L58" i="7"/>
  <c r="P57" i="7"/>
  <c r="O57" i="7"/>
  <c r="N54" i="7"/>
  <c r="M54" i="7"/>
  <c r="P54" i="7" s="1"/>
  <c r="L54" i="7"/>
  <c r="O54" i="7" s="1"/>
  <c r="N49" i="7"/>
  <c r="N47" i="7" s="1"/>
  <c r="M49" i="7"/>
  <c r="P49" i="7" s="1"/>
  <c r="L49" i="7"/>
  <c r="P48" i="7"/>
  <c r="O48" i="7"/>
  <c r="N46" i="7"/>
  <c r="M46" i="7"/>
  <c r="M44" i="7" s="1"/>
  <c r="L46" i="7"/>
  <c r="P45" i="7"/>
  <c r="O45" i="7"/>
  <c r="P42" i="7"/>
  <c r="O42" i="7"/>
  <c r="N42" i="7"/>
  <c r="M42" i="7"/>
  <c r="L42" i="7"/>
  <c r="N36" i="7"/>
  <c r="N34" i="7" s="1"/>
  <c r="M36" i="7"/>
  <c r="P36" i="7" s="1"/>
  <c r="N35" i="7"/>
  <c r="M35" i="7"/>
  <c r="L35" i="7"/>
  <c r="O35" i="7" s="1"/>
  <c r="N33" i="7"/>
  <c r="P32" i="7"/>
  <c r="O32" i="7"/>
  <c r="N32" i="7"/>
  <c r="N29" i="7" s="1"/>
  <c r="M32" i="7"/>
  <c r="L32" i="7"/>
  <c r="N31" i="7"/>
  <c r="M29" i="7"/>
  <c r="P25" i="7"/>
  <c r="O25" i="7"/>
  <c r="N25" i="7"/>
  <c r="N15" i="7" s="1"/>
  <c r="M25" i="7"/>
  <c r="L25" i="7"/>
  <c r="N22" i="7"/>
  <c r="M22" i="7"/>
  <c r="L22" i="7"/>
  <c r="N19" i="7"/>
  <c r="M15" i="7"/>
  <c r="L15" i="7"/>
  <c r="O15" i="7" s="1"/>
  <c r="N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P807" i="6" s="1"/>
  <c r="L807" i="6"/>
  <c r="O807" i="6" s="1"/>
  <c r="P806" i="6"/>
  <c r="N806" i="6"/>
  <c r="M806" i="6"/>
  <c r="M805" i="6" s="1"/>
  <c r="P805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9" i="6" s="1"/>
  <c r="O789" i="6" s="1"/>
  <c r="P790" i="6"/>
  <c r="O790" i="6"/>
  <c r="N789" i="6"/>
  <c r="M789" i="6"/>
  <c r="P789" i="6" s="1"/>
  <c r="M788" i="6"/>
  <c r="P788" i="6" s="1"/>
  <c r="L788" i="6"/>
  <c r="O788" i="6" s="1"/>
  <c r="P787" i="6"/>
  <c r="N787" i="6"/>
  <c r="M787" i="6"/>
  <c r="M786" i="6" s="1"/>
  <c r="P786" i="6" s="1"/>
  <c r="L787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N773" i="6"/>
  <c r="M773" i="6"/>
  <c r="P773" i="6" s="1"/>
  <c r="L773" i="6"/>
  <c r="N772" i="6"/>
  <c r="M772" i="6"/>
  <c r="P772" i="6" s="1"/>
  <c r="L772" i="6"/>
  <c r="O772" i="6" s="1"/>
  <c r="N771" i="6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N757" i="6"/>
  <c r="M757" i="6"/>
  <c r="P757" i="6" s="1"/>
  <c r="L757" i="6"/>
  <c r="N756" i="6"/>
  <c r="M756" i="6"/>
  <c r="P756" i="6" s="1"/>
  <c r="L756" i="6"/>
  <c r="O756" i="6" s="1"/>
  <c r="N755" i="6"/>
  <c r="N754" i="6" s="1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N740" i="6"/>
  <c r="M740" i="6"/>
  <c r="P740" i="6" s="1"/>
  <c r="L740" i="6"/>
  <c r="N739" i="6"/>
  <c r="M739" i="6"/>
  <c r="P739" i="6" s="1"/>
  <c r="L739" i="6"/>
  <c r="O739" i="6" s="1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N694" i="6"/>
  <c r="N690" i="6" s="1"/>
  <c r="L690" i="6"/>
  <c r="M690" i="6" s="1"/>
  <c r="N686" i="6"/>
  <c r="M686" i="6"/>
  <c r="P686" i="6" s="1"/>
  <c r="L686" i="6"/>
  <c r="O686" i="6" s="1"/>
  <c r="J679" i="6"/>
  <c r="J678" i="6" s="1"/>
  <c r="I678" i="6"/>
  <c r="K678" i="6" s="1"/>
  <c r="J675" i="6"/>
  <c r="J669" i="6" s="1"/>
  <c r="I671" i="6"/>
  <c r="K671" i="6" s="1"/>
  <c r="I670" i="6"/>
  <c r="K670" i="6" s="1"/>
  <c r="I669" i="6"/>
  <c r="K672" i="6" s="1"/>
  <c r="P667" i="6"/>
  <c r="O667" i="6"/>
  <c r="P666" i="6"/>
  <c r="O666" i="6"/>
  <c r="N665" i="6"/>
  <c r="M665" i="6"/>
  <c r="P665" i="6" s="1"/>
  <c r="L665" i="6"/>
  <c r="O665" i="6" s="1"/>
  <c r="N664" i="6"/>
  <c r="N660" i="6"/>
  <c r="N658" i="6" s="1"/>
  <c r="L660" i="6"/>
  <c r="M660" i="6" s="1"/>
  <c r="P659" i="6"/>
  <c r="O659" i="6"/>
  <c r="N657" i="6"/>
  <c r="N656" i="6"/>
  <c r="N655" i="6" s="1"/>
  <c r="M656" i="6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L639" i="6"/>
  <c r="O639" i="6" s="1"/>
  <c r="N638" i="6"/>
  <c r="N634" i="6" s="1"/>
  <c r="L634" i="6"/>
  <c r="P633" i="6"/>
  <c r="O633" i="6"/>
  <c r="P630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4" i="6"/>
  <c r="I594" i="6"/>
  <c r="K594" i="6" s="1"/>
  <c r="I593" i="6"/>
  <c r="I592" i="6" s="1"/>
  <c r="J583" i="6"/>
  <c r="J582" i="6"/>
  <c r="J577" i="6"/>
  <c r="I577" i="6"/>
  <c r="K577" i="6" s="1"/>
  <c r="J576" i="6"/>
  <c r="I576" i="6"/>
  <c r="I559" i="6" s="1"/>
  <c r="J569" i="6"/>
  <c r="I569" i="6"/>
  <c r="K569" i="6" s="1"/>
  <c r="J568" i="6"/>
  <c r="I568" i="6"/>
  <c r="J561" i="6"/>
  <c r="I561" i="6"/>
  <c r="K561" i="6" s="1"/>
  <c r="J560" i="6"/>
  <c r="I560" i="6"/>
  <c r="J559" i="6"/>
  <c r="P557" i="6"/>
  <c r="L557" i="6"/>
  <c r="L555" i="6" s="1"/>
  <c r="O555" i="6" s="1"/>
  <c r="P556" i="6"/>
  <c r="O556" i="6"/>
  <c r="P555" i="6"/>
  <c r="N555" i="6"/>
  <c r="M555" i="6"/>
  <c r="N553" i="6"/>
  <c r="N552" i="6"/>
  <c r="N549" i="6" s="1"/>
  <c r="L549" i="6"/>
  <c r="P548" i="6"/>
  <c r="O548" i="6"/>
  <c r="P545" i="6"/>
  <c r="O545" i="6"/>
  <c r="N545" i="6"/>
  <c r="M545" i="6"/>
  <c r="L545" i="6"/>
  <c r="J543" i="6"/>
  <c r="I542" i="6"/>
  <c r="K542" i="6" s="1"/>
  <c r="I541" i="6"/>
  <c r="K541" i="6" s="1"/>
  <c r="I540" i="6"/>
  <c r="K540" i="6" s="1"/>
  <c r="I539" i="6"/>
  <c r="I538" i="6"/>
  <c r="K538" i="6" s="1"/>
  <c r="I537" i="6"/>
  <c r="I522" i="6" s="1"/>
  <c r="K522" i="6" s="1"/>
  <c r="P535" i="6"/>
  <c r="L535" i="6"/>
  <c r="O535" i="6" s="1"/>
  <c r="P534" i="6"/>
  <c r="O534" i="6"/>
  <c r="P533" i="6"/>
  <c r="N533" i="6"/>
  <c r="M533" i="6"/>
  <c r="P528" i="6"/>
  <c r="N528" i="6"/>
  <c r="N525" i="6" s="1"/>
  <c r="N523" i="6" s="1"/>
  <c r="L528" i="6"/>
  <c r="O528" i="6" s="1"/>
  <c r="P527" i="6"/>
  <c r="O527" i="6"/>
  <c r="P526" i="6"/>
  <c r="N526" i="6"/>
  <c r="M526" i="6"/>
  <c r="L526" i="6"/>
  <c r="O526" i="6" s="1"/>
  <c r="P525" i="6"/>
  <c r="M525" i="6"/>
  <c r="M523" i="6" s="1"/>
  <c r="P523" i="6" s="1"/>
  <c r="O524" i="6"/>
  <c r="N524" i="6"/>
  <c r="M524" i="6"/>
  <c r="P524" i="6" s="1"/>
  <c r="L524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O505" i="6"/>
  <c r="M505" i="6"/>
  <c r="P505" i="6" s="1"/>
  <c r="L505" i="6"/>
  <c r="N504" i="6"/>
  <c r="M504" i="6"/>
  <c r="P504" i="6" s="1"/>
  <c r="L504" i="6"/>
  <c r="O504" i="6" s="1"/>
  <c r="N503" i="6"/>
  <c r="M503" i="6"/>
  <c r="L503" i="6"/>
  <c r="O503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4" i="6"/>
  <c r="N473" i="6"/>
  <c r="L472" i="6"/>
  <c r="P471" i="6"/>
  <c r="O471" i="6"/>
  <c r="P468" i="6"/>
  <c r="O468" i="6"/>
  <c r="N468" i="6"/>
  <c r="M468" i="6"/>
  <c r="L468" i="6"/>
  <c r="J466" i="6"/>
  <c r="I466" i="6"/>
  <c r="K466" i="6" s="1"/>
  <c r="J465" i="6"/>
  <c r="I465" i="6"/>
  <c r="I464" i="6"/>
  <c r="I463" i="6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P449" i="6"/>
  <c r="N449" i="6"/>
  <c r="N446" i="6" s="1"/>
  <c r="N444" i="6" s="1"/>
  <c r="L449" i="6"/>
  <c r="O449" i="6" s="1"/>
  <c r="P448" i="6"/>
  <c r="O448" i="6"/>
  <c r="M447" i="6"/>
  <c r="P447" i="6" s="1"/>
  <c r="M446" i="6"/>
  <c r="P446" i="6" s="1"/>
  <c r="P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J418" i="6" s="1"/>
  <c r="P431" i="6"/>
  <c r="L431" i="6"/>
  <c r="O431" i="6" s="1"/>
  <c r="P430" i="6"/>
  <c r="O430" i="6"/>
  <c r="N429" i="6"/>
  <c r="M429" i="6"/>
  <c r="P429" i="6" s="1"/>
  <c r="N428" i="6"/>
  <c r="N425" i="6"/>
  <c r="N424" i="6"/>
  <c r="L424" i="6"/>
  <c r="L422" i="6" s="1"/>
  <c r="P423" i="6"/>
  <c r="O423" i="6"/>
  <c r="N421" i="6"/>
  <c r="O420" i="6"/>
  <c r="N420" i="6"/>
  <c r="M420" i="6"/>
  <c r="P420" i="6" s="1"/>
  <c r="L420" i="6"/>
  <c r="N419" i="6"/>
  <c r="K413" i="6"/>
  <c r="K412" i="6"/>
  <c r="N410" i="6"/>
  <c r="N408" i="6" s="1"/>
  <c r="M410" i="6"/>
  <c r="P410" i="6" s="1"/>
  <c r="L410" i="6"/>
  <c r="L408" i="6" s="1"/>
  <c r="O408" i="6" s="1"/>
  <c r="P409" i="6"/>
  <c r="O409" i="6"/>
  <c r="N407" i="6"/>
  <c r="N405" i="6" s="1"/>
  <c r="M407" i="6"/>
  <c r="P407" i="6" s="1"/>
  <c r="L407" i="6"/>
  <c r="P406" i="6"/>
  <c r="O406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O397" i="6" s="1"/>
  <c r="P396" i="6"/>
  <c r="O396" i="6"/>
  <c r="N394" i="6"/>
  <c r="M394" i="6"/>
  <c r="M392" i="6" s="1"/>
  <c r="P392" i="6" s="1"/>
  <c r="L394" i="6"/>
  <c r="O394" i="6" s="1"/>
  <c r="P393" i="6"/>
  <c r="O393" i="6"/>
  <c r="O390" i="6"/>
  <c r="N390" i="6"/>
  <c r="M390" i="6"/>
  <c r="L390" i="6"/>
  <c r="K388" i="6"/>
  <c r="J388" i="6"/>
  <c r="I388" i="6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N348" i="6" s="1"/>
  <c r="M350" i="6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M333" i="6"/>
  <c r="L333" i="6"/>
  <c r="P332" i="6"/>
  <c r="O332" i="6"/>
  <c r="N329" i="6"/>
  <c r="M329" i="6"/>
  <c r="L329" i="6"/>
  <c r="O329" i="6" s="1"/>
  <c r="I327" i="6"/>
  <c r="I325" i="6"/>
  <c r="K325" i="6" s="1"/>
  <c r="N323" i="6"/>
  <c r="N321" i="6" s="1"/>
  <c r="M323" i="6"/>
  <c r="L323" i="6"/>
  <c r="L321" i="6" s="1"/>
  <c r="O321" i="6" s="1"/>
  <c r="P322" i="6"/>
  <c r="O322" i="6"/>
  <c r="N320" i="6"/>
  <c r="N318" i="6" s="1"/>
  <c r="M320" i="6"/>
  <c r="P320" i="6" s="1"/>
  <c r="L320" i="6"/>
  <c r="P319" i="6"/>
  <c r="O319" i="6"/>
  <c r="O316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O306" i="6" s="1"/>
  <c r="P305" i="6"/>
  <c r="O305" i="6"/>
  <c r="N303" i="6"/>
  <c r="N301" i="6" s="1"/>
  <c r="M303" i="6"/>
  <c r="P303" i="6" s="1"/>
  <c r="L303" i="6"/>
  <c r="O303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I276" i="6" s="1"/>
  <c r="K276" i="6" s="1"/>
  <c r="N285" i="6"/>
  <c r="N283" i="6" s="1"/>
  <c r="M285" i="6"/>
  <c r="P285" i="6" s="1"/>
  <c r="L285" i="6"/>
  <c r="O285" i="6" s="1"/>
  <c r="P284" i="6"/>
  <c r="O284" i="6"/>
  <c r="N282" i="6"/>
  <c r="M282" i="6"/>
  <c r="P282" i="6" s="1"/>
  <c r="L282" i="6"/>
  <c r="O282" i="6" s="1"/>
  <c r="P281" i="6"/>
  <c r="O281" i="6"/>
  <c r="P278" i="6"/>
  <c r="N278" i="6"/>
  <c r="M278" i="6"/>
  <c r="L278" i="6"/>
  <c r="J276" i="6"/>
  <c r="I271" i="6"/>
  <c r="I260" i="6" s="1"/>
  <c r="N269" i="6"/>
  <c r="N267" i="6" s="1"/>
  <c r="M269" i="6"/>
  <c r="P269" i="6" s="1"/>
  <c r="L269" i="6"/>
  <c r="P268" i="6"/>
  <c r="O268" i="6"/>
  <c r="N266" i="6"/>
  <c r="N264" i="6" s="1"/>
  <c r="M266" i="6"/>
  <c r="L266" i="6"/>
  <c r="P265" i="6"/>
  <c r="O265" i="6"/>
  <c r="P262" i="6"/>
  <c r="O262" i="6"/>
  <c r="N262" i="6"/>
  <c r="M262" i="6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N227" i="6" s="1"/>
  <c r="J248" i="6"/>
  <c r="K247" i="6"/>
  <c r="K246" i="6"/>
  <c r="I244" i="6"/>
  <c r="I237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J226" i="6"/>
  <c r="I225" i="6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N184" i="6" s="1"/>
  <c r="M186" i="6"/>
  <c r="L186" i="6"/>
  <c r="P185" i="6"/>
  <c r="O185" i="6"/>
  <c r="N182" i="6"/>
  <c r="M182" i="6"/>
  <c r="L182" i="6"/>
  <c r="O182" i="6" s="1"/>
  <c r="J180" i="6"/>
  <c r="J177" i="6"/>
  <c r="I176" i="6"/>
  <c r="J174" i="6"/>
  <c r="J164" i="6" s="1"/>
  <c r="N173" i="6"/>
  <c r="N171" i="6" s="1"/>
  <c r="M173" i="6"/>
  <c r="P173" i="6" s="1"/>
  <c r="L173" i="6"/>
  <c r="P172" i="6"/>
  <c r="O172" i="6"/>
  <c r="N170" i="6"/>
  <c r="N168" i="6" s="1"/>
  <c r="M170" i="6"/>
  <c r="L170" i="6"/>
  <c r="P169" i="6"/>
  <c r="O169" i="6"/>
  <c r="N166" i="6"/>
  <c r="M166" i="6"/>
  <c r="L166" i="6"/>
  <c r="I159" i="6"/>
  <c r="K159" i="6" s="1"/>
  <c r="N157" i="6"/>
  <c r="N155" i="6" s="1"/>
  <c r="M157" i="6"/>
  <c r="P157" i="6" s="1"/>
  <c r="L157" i="6"/>
  <c r="P156" i="6"/>
  <c r="O156" i="6"/>
  <c r="N154" i="6"/>
  <c r="N152" i="6" s="1"/>
  <c r="M154" i="6"/>
  <c r="L154" i="6"/>
  <c r="L152" i="6" s="1"/>
  <c r="O152" i="6" s="1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K145" i="6" s="1"/>
  <c r="I144" i="6"/>
  <c r="N140" i="6"/>
  <c r="N138" i="6" s="1"/>
  <c r="M140" i="6"/>
  <c r="P140" i="6" s="1"/>
  <c r="L140" i="6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M122" i="6" s="1"/>
  <c r="P122" i="6" s="1"/>
  <c r="L124" i="6"/>
  <c r="L122" i="6" s="1"/>
  <c r="O122" i="6" s="1"/>
  <c r="P123" i="6"/>
  <c r="O123" i="6"/>
  <c r="O120" i="6"/>
  <c r="N120" i="6"/>
  <c r="M120" i="6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J86" i="6" s="1"/>
  <c r="I98" i="6"/>
  <c r="I86" i="6" s="1"/>
  <c r="K86" i="6" s="1"/>
  <c r="N96" i="6"/>
  <c r="N94" i="6" s="1"/>
  <c r="M96" i="6"/>
  <c r="M94" i="6" s="1"/>
  <c r="P94" i="6" s="1"/>
  <c r="L96" i="6"/>
  <c r="P95" i="6"/>
  <c r="O95" i="6"/>
  <c r="N93" i="6"/>
  <c r="M93" i="6"/>
  <c r="L93" i="6"/>
  <c r="P92" i="6"/>
  <c r="O92" i="6"/>
  <c r="N89" i="6"/>
  <c r="M89" i="6"/>
  <c r="L89" i="6"/>
  <c r="O89" i="6" s="1"/>
  <c r="J87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K78" i="6" s="1"/>
  <c r="J77" i="6"/>
  <c r="J65" i="6" s="1"/>
  <c r="J76" i="6"/>
  <c r="N74" i="6"/>
  <c r="N72" i="6" s="1"/>
  <c r="M74" i="6"/>
  <c r="P74" i="6" s="1"/>
  <c r="L74" i="6"/>
  <c r="O74" i="6" s="1"/>
  <c r="P73" i="6"/>
  <c r="O73" i="6"/>
  <c r="N71" i="6"/>
  <c r="N69" i="6" s="1"/>
  <c r="M71" i="6"/>
  <c r="P71" i="6" s="1"/>
  <c r="L71" i="6"/>
  <c r="L69" i="6" s="1"/>
  <c r="O69" i="6" s="1"/>
  <c r="P70" i="6"/>
  <c r="O70" i="6"/>
  <c r="P67" i="6"/>
  <c r="N67" i="6"/>
  <c r="M67" i="6"/>
  <c r="L67" i="6"/>
  <c r="O67" i="6" s="1"/>
  <c r="J64" i="6"/>
  <c r="N61" i="6"/>
  <c r="N59" i="6" s="1"/>
  <c r="M61" i="6"/>
  <c r="P61" i="6" s="1"/>
  <c r="L61" i="6"/>
  <c r="P60" i="6"/>
  <c r="O60" i="6"/>
  <c r="N58" i="6"/>
  <c r="M58" i="6"/>
  <c r="M56" i="6" s="1"/>
  <c r="L58" i="6"/>
  <c r="P57" i="6"/>
  <c r="O57" i="6"/>
  <c r="O54" i="6"/>
  <c r="N54" i="6"/>
  <c r="M54" i="6"/>
  <c r="P54" i="6" s="1"/>
  <c r="L54" i="6"/>
  <c r="N49" i="6"/>
  <c r="N47" i="6" s="1"/>
  <c r="M49" i="6"/>
  <c r="P49" i="6" s="1"/>
  <c r="L49" i="6"/>
  <c r="O49" i="6" s="1"/>
  <c r="P48" i="6"/>
  <c r="O48" i="6"/>
  <c r="N46" i="6"/>
  <c r="N44" i="6" s="1"/>
  <c r="M46" i="6"/>
  <c r="L46" i="6"/>
  <c r="P45" i="6"/>
  <c r="O45" i="6"/>
  <c r="P42" i="6"/>
  <c r="N42" i="6"/>
  <c r="M42" i="6"/>
  <c r="L42" i="6"/>
  <c r="O42" i="6" s="1"/>
  <c r="N36" i="6"/>
  <c r="M36" i="6"/>
  <c r="P36" i="6" s="1"/>
  <c r="P35" i="6"/>
  <c r="N35" i="6"/>
  <c r="M35" i="6"/>
  <c r="M34" i="6" s="1"/>
  <c r="P34" i="6" s="1"/>
  <c r="L35" i="6"/>
  <c r="O35" i="6" s="1"/>
  <c r="N34" i="6"/>
  <c r="O32" i="6"/>
  <c r="N32" i="6"/>
  <c r="M32" i="6"/>
  <c r="M12" i="6" s="1"/>
  <c r="L32" i="6"/>
  <c r="N29" i="6"/>
  <c r="L29" i="6"/>
  <c r="O29" i="6" s="1"/>
  <c r="O25" i="6"/>
  <c r="N25" i="6"/>
  <c r="M25" i="6"/>
  <c r="L25" i="6"/>
  <c r="P22" i="6"/>
  <c r="N22" i="6"/>
  <c r="N19" i="6" s="1"/>
  <c r="M22" i="6"/>
  <c r="L22" i="6"/>
  <c r="O22" i="6" s="1"/>
  <c r="N15" i="6"/>
  <c r="L15" i="6"/>
  <c r="O15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L807" i="5"/>
  <c r="O807" i="5" s="1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P790" i="5"/>
  <c r="O790" i="5"/>
  <c r="N789" i="5"/>
  <c r="M789" i="5"/>
  <c r="P789" i="5" s="1"/>
  <c r="M788" i="5"/>
  <c r="L788" i="5"/>
  <c r="O788" i="5" s="1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L688" i="5" s="1"/>
  <c r="O688" i="5" s="1"/>
  <c r="N688" i="5"/>
  <c r="M688" i="5"/>
  <c r="P688" i="5" s="1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K675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L658" i="5" s="1"/>
  <c r="O658" i="5" s="1"/>
  <c r="P659" i="5"/>
  <c r="O659" i="5"/>
  <c r="P658" i="5"/>
  <c r="N658" i="5"/>
  <c r="M658" i="5"/>
  <c r="P657" i="5"/>
  <c r="N657" i="5"/>
  <c r="M657" i="5"/>
  <c r="O656" i="5"/>
  <c r="N656" i="5"/>
  <c r="M656" i="5"/>
  <c r="P656" i="5" s="1"/>
  <c r="L656" i="5"/>
  <c r="N655" i="5"/>
  <c r="M655" i="5"/>
  <c r="P655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8" i="5"/>
  <c r="N637" i="5"/>
  <c r="N636" i="5"/>
  <c r="N635" i="5"/>
  <c r="N634" i="5" s="1"/>
  <c r="L634" i="5"/>
  <c r="L632" i="5" s="1"/>
  <c r="P633" i="5"/>
  <c r="O633" i="5"/>
  <c r="P630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5" i="5"/>
  <c r="J594" i="5"/>
  <c r="I594" i="5"/>
  <c r="K594" i="5" s="1"/>
  <c r="I593" i="5"/>
  <c r="I592" i="5" s="1"/>
  <c r="K592" i="5" s="1"/>
  <c r="J592" i="5"/>
  <c r="J583" i="5"/>
  <c r="J577" i="5" s="1"/>
  <c r="J582" i="5"/>
  <c r="I577" i="5"/>
  <c r="J576" i="5"/>
  <c r="J559" i="5" s="1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L555" i="5" s="1"/>
  <c r="O555" i="5" s="1"/>
  <c r="P556" i="5"/>
  <c r="O556" i="5"/>
  <c r="P555" i="5"/>
  <c r="N555" i="5"/>
  <c r="N545" i="5" s="1"/>
  <c r="M555" i="5"/>
  <c r="M545" i="5" s="1"/>
  <c r="N553" i="5"/>
  <c r="N552" i="5"/>
  <c r="N551" i="5"/>
  <c r="N550" i="5"/>
  <c r="N549" i="5" s="1"/>
  <c r="L549" i="5"/>
  <c r="P548" i="5"/>
  <c r="O548" i="5"/>
  <c r="L545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K522" i="5" s="1"/>
  <c r="P535" i="5"/>
  <c r="L535" i="5"/>
  <c r="P534" i="5"/>
  <c r="O534" i="5"/>
  <c r="N533" i="5"/>
  <c r="M533" i="5"/>
  <c r="P533" i="5" s="1"/>
  <c r="P528" i="5"/>
  <c r="N528" i="5"/>
  <c r="L528" i="5"/>
  <c r="O528" i="5" s="1"/>
  <c r="P527" i="5"/>
  <c r="O527" i="5"/>
  <c r="P526" i="5"/>
  <c r="N526" i="5"/>
  <c r="M526" i="5"/>
  <c r="P525" i="5"/>
  <c r="N525" i="5"/>
  <c r="M525" i="5"/>
  <c r="P524" i="5"/>
  <c r="O524" i="5"/>
  <c r="N524" i="5"/>
  <c r="M524" i="5"/>
  <c r="L524" i="5"/>
  <c r="N523" i="5"/>
  <c r="M523" i="5"/>
  <c r="P523" i="5" s="1"/>
  <c r="K517" i="5"/>
  <c r="J517" i="5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O504" i="5"/>
  <c r="N504" i="5"/>
  <c r="M504" i="5"/>
  <c r="P504" i="5" s="1"/>
  <c r="L504" i="5"/>
  <c r="N503" i="5"/>
  <c r="N502" i="5" s="1"/>
  <c r="M503" i="5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6" i="5"/>
  <c r="N474" i="5"/>
  <c r="N473" i="5"/>
  <c r="N472" i="5" s="1"/>
  <c r="N469" i="5" s="1"/>
  <c r="N467" i="5" s="1"/>
  <c r="L472" i="5"/>
  <c r="P471" i="5"/>
  <c r="O471" i="5"/>
  <c r="N470" i="5"/>
  <c r="P468" i="5"/>
  <c r="N468" i="5"/>
  <c r="M468" i="5"/>
  <c r="L468" i="5"/>
  <c r="J466" i="5"/>
  <c r="I466" i="5"/>
  <c r="K466" i="5" s="1"/>
  <c r="J465" i="5"/>
  <c r="I465" i="5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N447" i="5" s="1"/>
  <c r="L449" i="5"/>
  <c r="L447" i="5" s="1"/>
  <c r="O447" i="5" s="1"/>
  <c r="P448" i="5"/>
  <c r="O448" i="5"/>
  <c r="M447" i="5"/>
  <c r="P447" i="5" s="1"/>
  <c r="N446" i="5"/>
  <c r="N444" i="5" s="1"/>
  <c r="M446" i="5"/>
  <c r="P446" i="5" s="1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L429" i="5" s="1"/>
  <c r="O429" i="5" s="1"/>
  <c r="P430" i="5"/>
  <c r="O430" i="5"/>
  <c r="N429" i="5"/>
  <c r="M429" i="5"/>
  <c r="P429" i="5" s="1"/>
  <c r="N428" i="5"/>
  <c r="N425" i="5"/>
  <c r="N424" i="5"/>
  <c r="L424" i="5"/>
  <c r="L422" i="5" s="1"/>
  <c r="O422" i="5" s="1"/>
  <c r="P423" i="5"/>
  <c r="O423" i="5"/>
  <c r="N422" i="5"/>
  <c r="P420" i="5"/>
  <c r="O420" i="5"/>
  <c r="N420" i="5"/>
  <c r="M420" i="5"/>
  <c r="L420" i="5"/>
  <c r="K413" i="5"/>
  <c r="K412" i="5"/>
  <c r="N410" i="5"/>
  <c r="N408" i="5" s="1"/>
  <c r="M410" i="5"/>
  <c r="P410" i="5" s="1"/>
  <c r="L410" i="5"/>
  <c r="O410" i="5" s="1"/>
  <c r="P409" i="5"/>
  <c r="O409" i="5"/>
  <c r="N407" i="5"/>
  <c r="M407" i="5"/>
  <c r="P407" i="5" s="1"/>
  <c r="L407" i="5"/>
  <c r="O407" i="5" s="1"/>
  <c r="P406" i="5"/>
  <c r="O406" i="5"/>
  <c r="N403" i="5"/>
  <c r="M403" i="5"/>
  <c r="L403" i="5"/>
  <c r="K401" i="5"/>
  <c r="J401" i="5"/>
  <c r="I401" i="5"/>
  <c r="K400" i="5"/>
  <c r="K399" i="5"/>
  <c r="N397" i="5"/>
  <c r="N395" i="5" s="1"/>
  <c r="M397" i="5"/>
  <c r="M395" i="5" s="1"/>
  <c r="P395" i="5" s="1"/>
  <c r="L397" i="5"/>
  <c r="O397" i="5" s="1"/>
  <c r="P396" i="5"/>
  <c r="O396" i="5"/>
  <c r="N394" i="5"/>
  <c r="N392" i="5" s="1"/>
  <c r="M394" i="5"/>
  <c r="L394" i="5"/>
  <c r="O394" i="5" s="1"/>
  <c r="P393" i="5"/>
  <c r="O393" i="5"/>
  <c r="N390" i="5"/>
  <c r="M390" i="5"/>
  <c r="P390" i="5" s="1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M350" i="5"/>
  <c r="M348" i="5" s="1"/>
  <c r="L350" i="5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M334" i="5" s="1"/>
  <c r="P334" i="5" s="1"/>
  <c r="L336" i="5"/>
  <c r="L334" i="5" s="1"/>
  <c r="O334" i="5" s="1"/>
  <c r="P335" i="5"/>
  <c r="O335" i="5"/>
  <c r="N333" i="5"/>
  <c r="M333" i="5"/>
  <c r="M331" i="5" s="1"/>
  <c r="L333" i="5"/>
  <c r="L331" i="5" s="1"/>
  <c r="P332" i="5"/>
  <c r="O332" i="5"/>
  <c r="N329" i="5"/>
  <c r="M329" i="5"/>
  <c r="L329" i="5"/>
  <c r="I327" i="5"/>
  <c r="I325" i="5"/>
  <c r="K325" i="5" s="1"/>
  <c r="N323" i="5"/>
  <c r="N321" i="5" s="1"/>
  <c r="M323" i="5"/>
  <c r="M321" i="5" s="1"/>
  <c r="P321" i="5" s="1"/>
  <c r="L323" i="5"/>
  <c r="L321" i="5" s="1"/>
  <c r="O321" i="5" s="1"/>
  <c r="P322" i="5"/>
  <c r="O322" i="5"/>
  <c r="N320" i="5"/>
  <c r="N318" i="5" s="1"/>
  <c r="M320" i="5"/>
  <c r="P320" i="5" s="1"/>
  <c r="L320" i="5"/>
  <c r="L318" i="5" s="1"/>
  <c r="O318" i="5" s="1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O306" i="5" s="1"/>
  <c r="P305" i="5"/>
  <c r="O305" i="5"/>
  <c r="N303" i="5"/>
  <c r="N301" i="5" s="1"/>
  <c r="M303" i="5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K288" i="5" s="1"/>
  <c r="I287" i="5"/>
  <c r="K287" i="5" s="1"/>
  <c r="N285" i="5"/>
  <c r="M285" i="5"/>
  <c r="P285" i="5" s="1"/>
  <c r="L285" i="5"/>
  <c r="O285" i="5" s="1"/>
  <c r="P284" i="5"/>
  <c r="O284" i="5"/>
  <c r="N282" i="5"/>
  <c r="N280" i="5" s="1"/>
  <c r="M282" i="5"/>
  <c r="P282" i="5" s="1"/>
  <c r="L282" i="5"/>
  <c r="O282" i="5" s="1"/>
  <c r="P281" i="5"/>
  <c r="O281" i="5"/>
  <c r="P278" i="5"/>
  <c r="N278" i="5"/>
  <c r="M278" i="5"/>
  <c r="L278" i="5"/>
  <c r="O278" i="5" s="1"/>
  <c r="J276" i="5"/>
  <c r="I271" i="5"/>
  <c r="K271" i="5" s="1"/>
  <c r="N269" i="5"/>
  <c r="N267" i="5" s="1"/>
  <c r="M269" i="5"/>
  <c r="P269" i="5" s="1"/>
  <c r="L269" i="5"/>
  <c r="O269" i="5" s="1"/>
  <c r="P268" i="5"/>
  <c r="O268" i="5"/>
  <c r="N266" i="5"/>
  <c r="M266" i="5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N242" i="5"/>
  <c r="L242" i="5"/>
  <c r="L241" i="5"/>
  <c r="L240" i="5"/>
  <c r="N239" i="5"/>
  <c r="N238" i="5" s="1"/>
  <c r="N227" i="5" s="1"/>
  <c r="L239" i="5"/>
  <c r="P238" i="5"/>
  <c r="J237" i="5"/>
  <c r="J226" i="5" s="1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5" i="5"/>
  <c r="J194" i="5"/>
  <c r="I193" i="5"/>
  <c r="I190" i="5" s="1"/>
  <c r="K190" i="5" s="1"/>
  <c r="P191" i="5"/>
  <c r="L191" i="5"/>
  <c r="O191" i="5" s="1"/>
  <c r="J190" i="5"/>
  <c r="N189" i="5"/>
  <c r="M189" i="5"/>
  <c r="P189" i="5" s="1"/>
  <c r="L189" i="5"/>
  <c r="O189" i="5" s="1"/>
  <c r="P188" i="5"/>
  <c r="O188" i="5"/>
  <c r="N186" i="5"/>
  <c r="N184" i="5" s="1"/>
  <c r="M186" i="5"/>
  <c r="L186" i="5"/>
  <c r="P185" i="5"/>
  <c r="O185" i="5"/>
  <c r="P182" i="5"/>
  <c r="N182" i="5"/>
  <c r="M182" i="5"/>
  <c r="L182" i="5"/>
  <c r="O182" i="5" s="1"/>
  <c r="J180" i="5"/>
  <c r="J177" i="5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M168" i="5" s="1"/>
  <c r="L170" i="5"/>
  <c r="L168" i="5" s="1"/>
  <c r="P169" i="5"/>
  <c r="O169" i="5"/>
  <c r="P166" i="5"/>
  <c r="N166" i="5"/>
  <c r="M166" i="5"/>
  <c r="L166" i="5"/>
  <c r="O166" i="5" s="1"/>
  <c r="J164" i="5"/>
  <c r="I159" i="5"/>
  <c r="K159" i="5" s="1"/>
  <c r="N157" i="5"/>
  <c r="N155" i="5" s="1"/>
  <c r="M157" i="5"/>
  <c r="L157" i="5"/>
  <c r="O157" i="5" s="1"/>
  <c r="P156" i="5"/>
  <c r="O156" i="5"/>
  <c r="N154" i="5"/>
  <c r="M154" i="5"/>
  <c r="L154" i="5"/>
  <c r="L152" i="5" s="1"/>
  <c r="O152" i="5" s="1"/>
  <c r="P153" i="5"/>
  <c r="O153" i="5"/>
  <c r="N150" i="5"/>
  <c r="M150" i="5"/>
  <c r="P150" i="5" s="1"/>
  <c r="L150" i="5"/>
  <c r="O150" i="5" s="1"/>
  <c r="J148" i="5"/>
  <c r="I146" i="5"/>
  <c r="I130" i="5" s="1"/>
  <c r="K130" i="5" s="1"/>
  <c r="I145" i="5"/>
  <c r="K145" i="5" s="1"/>
  <c r="I144" i="5"/>
  <c r="K144" i="5" s="1"/>
  <c r="N140" i="5"/>
  <c r="N138" i="5" s="1"/>
  <c r="M140" i="5"/>
  <c r="L140" i="5"/>
  <c r="P139" i="5"/>
  <c r="O139" i="5"/>
  <c r="N137" i="5"/>
  <c r="M137" i="5"/>
  <c r="M135" i="5" s="1"/>
  <c r="L137" i="5"/>
  <c r="L135" i="5" s="1"/>
  <c r="P136" i="5"/>
  <c r="O136" i="5"/>
  <c r="P133" i="5"/>
  <c r="O133" i="5"/>
  <c r="N133" i="5"/>
  <c r="M133" i="5"/>
  <c r="L133" i="5"/>
  <c r="J130" i="5"/>
  <c r="N127" i="5"/>
  <c r="M127" i="5"/>
  <c r="M125" i="5" s="1"/>
  <c r="L127" i="5"/>
  <c r="L125" i="5" s="1"/>
  <c r="P126" i="5"/>
  <c r="O126" i="5"/>
  <c r="N124" i="5"/>
  <c r="N122" i="5" s="1"/>
  <c r="M124" i="5"/>
  <c r="M122" i="5" s="1"/>
  <c r="P122" i="5" s="1"/>
  <c r="L124" i="5"/>
  <c r="L122" i="5" s="1"/>
  <c r="O122" i="5" s="1"/>
  <c r="P123" i="5"/>
  <c r="O123" i="5"/>
  <c r="N120" i="5"/>
  <c r="M120" i="5"/>
  <c r="P120" i="5" s="1"/>
  <c r="L120" i="5"/>
  <c r="O120" i="5" s="1"/>
  <c r="K118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J98" i="5"/>
  <c r="I98" i="5"/>
  <c r="K98" i="5" s="1"/>
  <c r="N96" i="5"/>
  <c r="M96" i="5"/>
  <c r="M94" i="5" s="1"/>
  <c r="P94" i="5" s="1"/>
  <c r="L96" i="5"/>
  <c r="O96" i="5" s="1"/>
  <c r="P95" i="5"/>
  <c r="O95" i="5"/>
  <c r="N93" i="5"/>
  <c r="N91" i="5" s="1"/>
  <c r="M93" i="5"/>
  <c r="M91" i="5" s="1"/>
  <c r="L93" i="5"/>
  <c r="P92" i="5"/>
  <c r="O92" i="5"/>
  <c r="N89" i="5"/>
  <c r="M89" i="5"/>
  <c r="P89" i="5" s="1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P74" i="5" s="1"/>
  <c r="L74" i="5"/>
  <c r="L72" i="5" s="1"/>
  <c r="O72" i="5" s="1"/>
  <c r="P73" i="5"/>
  <c r="O73" i="5"/>
  <c r="N71" i="5"/>
  <c r="N69" i="5" s="1"/>
  <c r="M71" i="5"/>
  <c r="P71" i="5" s="1"/>
  <c r="L71" i="5"/>
  <c r="L69" i="5" s="1"/>
  <c r="O69" i="5" s="1"/>
  <c r="P70" i="5"/>
  <c r="O70" i="5"/>
  <c r="N67" i="5"/>
  <c r="M67" i="5"/>
  <c r="P67" i="5" s="1"/>
  <c r="L67" i="5"/>
  <c r="O67" i="5" s="1"/>
  <c r="J65" i="5"/>
  <c r="N61" i="5"/>
  <c r="N59" i="5" s="1"/>
  <c r="M61" i="5"/>
  <c r="M59" i="5" s="1"/>
  <c r="L61" i="5"/>
  <c r="P60" i="5"/>
  <c r="O60" i="5"/>
  <c r="N58" i="5"/>
  <c r="N56" i="5" s="1"/>
  <c r="M58" i="5"/>
  <c r="M56" i="5" s="1"/>
  <c r="L58" i="5"/>
  <c r="L56" i="5" s="1"/>
  <c r="P57" i="5"/>
  <c r="O57" i="5"/>
  <c r="P54" i="5"/>
  <c r="O54" i="5"/>
  <c r="N54" i="5"/>
  <c r="M54" i="5"/>
  <c r="L54" i="5"/>
  <c r="N49" i="5"/>
  <c r="N47" i="5" s="1"/>
  <c r="M49" i="5"/>
  <c r="P49" i="5" s="1"/>
  <c r="L49" i="5"/>
  <c r="L47" i="5" s="1"/>
  <c r="O47" i="5" s="1"/>
  <c r="P48" i="5"/>
  <c r="O48" i="5"/>
  <c r="N46" i="5"/>
  <c r="N44" i="5" s="1"/>
  <c r="M46" i="5"/>
  <c r="M44" i="5" s="1"/>
  <c r="L46" i="5"/>
  <c r="L44" i="5" s="1"/>
  <c r="P45" i="5"/>
  <c r="O45" i="5"/>
  <c r="N42" i="5"/>
  <c r="M42" i="5"/>
  <c r="P42" i="5" s="1"/>
  <c r="L42" i="5"/>
  <c r="O42" i="5" s="1"/>
  <c r="P36" i="5"/>
  <c r="N36" i="5"/>
  <c r="M36" i="5"/>
  <c r="O35" i="5"/>
  <c r="N35" i="5"/>
  <c r="M35" i="5"/>
  <c r="M34" i="5" s="1"/>
  <c r="P34" i="5" s="1"/>
  <c r="L35" i="5"/>
  <c r="N34" i="5"/>
  <c r="N33" i="5"/>
  <c r="P32" i="5"/>
  <c r="N32" i="5"/>
  <c r="M32" i="5"/>
  <c r="L32" i="5"/>
  <c r="O32" i="5" s="1"/>
  <c r="N31" i="5"/>
  <c r="N30" i="5"/>
  <c r="N29" i="5"/>
  <c r="M29" i="5"/>
  <c r="P29" i="5" s="1"/>
  <c r="N28" i="5"/>
  <c r="P25" i="5"/>
  <c r="N25" i="5"/>
  <c r="M25" i="5"/>
  <c r="L25" i="5"/>
  <c r="O25" i="5" s="1"/>
  <c r="O22" i="5"/>
  <c r="N22" i="5"/>
  <c r="N19" i="5" s="1"/>
  <c r="M22" i="5"/>
  <c r="P22" i="5" s="1"/>
  <c r="L22" i="5"/>
  <c r="L19" i="5"/>
  <c r="O19" i="5" s="1"/>
  <c r="N15" i="5"/>
  <c r="M15" i="5"/>
  <c r="P15" i="5" s="1"/>
  <c r="L12" i="5"/>
  <c r="O12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L807" i="4"/>
  <c r="O807" i="4" s="1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3" i="4" s="1"/>
  <c r="P774" i="4"/>
  <c r="O774" i="4"/>
  <c r="O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O738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N687" i="4" s="1"/>
  <c r="N685" i="4" s="1"/>
  <c r="L690" i="4"/>
  <c r="M688" i="4"/>
  <c r="P688" i="4" s="1"/>
  <c r="M687" i="4"/>
  <c r="M685" i="4" s="1"/>
  <c r="P685" i="4" s="1"/>
  <c r="P686" i="4"/>
  <c r="N686" i="4"/>
  <c r="M686" i="4"/>
  <c r="L686" i="4"/>
  <c r="O686" i="4" s="1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K672" i="4" s="1"/>
  <c r="P667" i="4"/>
  <c r="O667" i="4"/>
  <c r="P666" i="4"/>
  <c r="O666" i="4"/>
  <c r="P665" i="4"/>
  <c r="N665" i="4"/>
  <c r="M665" i="4"/>
  <c r="L665" i="4"/>
  <c r="O665" i="4" s="1"/>
  <c r="P660" i="4"/>
  <c r="N660" i="4"/>
  <c r="N657" i="4" s="1"/>
  <c r="N655" i="4" s="1"/>
  <c r="L660" i="4"/>
  <c r="P659" i="4"/>
  <c r="O659" i="4"/>
  <c r="P658" i="4"/>
  <c r="N658" i="4"/>
  <c r="M658" i="4"/>
  <c r="M657" i="4"/>
  <c r="P657" i="4" s="1"/>
  <c r="O656" i="4"/>
  <c r="N656" i="4"/>
  <c r="M656" i="4"/>
  <c r="L656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L634" i="4"/>
  <c r="P633" i="4"/>
  <c r="O633" i="4"/>
  <c r="P632" i="4"/>
  <c r="N632" i="4"/>
  <c r="M632" i="4"/>
  <c r="P631" i="4"/>
  <c r="N631" i="4"/>
  <c r="M631" i="4"/>
  <c r="P630" i="4"/>
  <c r="O630" i="4"/>
  <c r="N630" i="4"/>
  <c r="N629" i="4" s="1"/>
  <c r="M630" i="4"/>
  <c r="L630" i="4"/>
  <c r="M629" i="4"/>
  <c r="P629" i="4" s="1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594" i="4" s="1"/>
  <c r="J603" i="4"/>
  <c r="J593" i="4" s="1"/>
  <c r="J592" i="4" s="1"/>
  <c r="J596" i="4"/>
  <c r="J595" i="4"/>
  <c r="I594" i="4"/>
  <c r="K594" i="4" s="1"/>
  <c r="I593" i="4"/>
  <c r="I592" i="4" s="1"/>
  <c r="J583" i="4"/>
  <c r="J577" i="4" s="1"/>
  <c r="J582" i="4"/>
  <c r="I577" i="4"/>
  <c r="J576" i="4"/>
  <c r="I576" i="4"/>
  <c r="I559" i="4" s="1"/>
  <c r="K559" i="4" s="1"/>
  <c r="J569" i="4"/>
  <c r="I569" i="4"/>
  <c r="K569" i="4" s="1"/>
  <c r="J568" i="4"/>
  <c r="I568" i="4"/>
  <c r="K568" i="4" s="1"/>
  <c r="J561" i="4"/>
  <c r="I561" i="4"/>
  <c r="J560" i="4"/>
  <c r="I560" i="4"/>
  <c r="J559" i="4"/>
  <c r="J543" i="4" s="1"/>
  <c r="P557" i="4"/>
  <c r="L557" i="4"/>
  <c r="L555" i="4" s="1"/>
  <c r="O555" i="4" s="1"/>
  <c r="P556" i="4"/>
  <c r="O556" i="4"/>
  <c r="P555" i="4"/>
  <c r="N555" i="4"/>
  <c r="N545" i="4" s="1"/>
  <c r="N544" i="4" s="1"/>
  <c r="M555" i="4"/>
  <c r="N549" i="4"/>
  <c r="L549" i="4"/>
  <c r="P548" i="4"/>
  <c r="O548" i="4"/>
  <c r="N547" i="4"/>
  <c r="N546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N525" i="4"/>
  <c r="N523" i="4" s="1"/>
  <c r="M525" i="4"/>
  <c r="P525" i="4" s="1"/>
  <c r="P524" i="4"/>
  <c r="N524" i="4"/>
  <c r="M524" i="4"/>
  <c r="M523" i="4" s="1"/>
  <c r="P523" i="4" s="1"/>
  <c r="L524" i="4"/>
  <c r="O524" i="4" s="1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M505" i="4"/>
  <c r="P505" i="4" s="1"/>
  <c r="L505" i="4"/>
  <c r="O505" i="4" s="1"/>
  <c r="P504" i="4"/>
  <c r="M504" i="4"/>
  <c r="L504" i="4"/>
  <c r="L502" i="4" s="1"/>
  <c r="O502" i="4" s="1"/>
  <c r="P503" i="4"/>
  <c r="O503" i="4"/>
  <c r="N503" i="4"/>
  <c r="M503" i="4"/>
  <c r="L503" i="4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2" i="4"/>
  <c r="L472" i="4"/>
  <c r="O472" i="4" s="1"/>
  <c r="P471" i="4"/>
  <c r="O471" i="4"/>
  <c r="N470" i="4"/>
  <c r="N469" i="4"/>
  <c r="P468" i="4"/>
  <c r="N468" i="4"/>
  <c r="M468" i="4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I442" i="4" s="1"/>
  <c r="K442" i="4" s="1"/>
  <c r="K458" i="4"/>
  <c r="P456" i="4"/>
  <c r="L456" i="4"/>
  <c r="P455" i="4"/>
  <c r="O455" i="4"/>
  <c r="P454" i="4"/>
  <c r="N454" i="4"/>
  <c r="M454" i="4"/>
  <c r="N449" i="4"/>
  <c r="L449" i="4"/>
  <c r="P448" i="4"/>
  <c r="O448" i="4"/>
  <c r="N447" i="4"/>
  <c r="N446" i="4"/>
  <c r="N445" i="4"/>
  <c r="N444" i="4" s="1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J418" i="4" s="1"/>
  <c r="P431" i="4"/>
  <c r="L431" i="4"/>
  <c r="P430" i="4"/>
  <c r="O430" i="4"/>
  <c r="P429" i="4"/>
  <c r="N429" i="4"/>
  <c r="M429" i="4"/>
  <c r="N424" i="4"/>
  <c r="L424" i="4"/>
  <c r="L422" i="4" s="1"/>
  <c r="P423" i="4"/>
  <c r="O423" i="4"/>
  <c r="N420" i="4"/>
  <c r="M420" i="4"/>
  <c r="L420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P407" i="4" s="1"/>
  <c r="L407" i="4"/>
  <c r="P406" i="4"/>
  <c r="O406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M395" i="4" s="1"/>
  <c r="P395" i="4" s="1"/>
  <c r="L397" i="4"/>
  <c r="L395" i="4" s="1"/>
  <c r="O395" i="4" s="1"/>
  <c r="P396" i="4"/>
  <c r="O396" i="4"/>
  <c r="N394" i="4"/>
  <c r="N392" i="4" s="1"/>
  <c r="M394" i="4"/>
  <c r="L394" i="4"/>
  <c r="L392" i="4" s="1"/>
  <c r="O392" i="4" s="1"/>
  <c r="P393" i="4"/>
  <c r="O393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M350" i="4"/>
  <c r="M348" i="4" s="1"/>
  <c r="L350" i="4"/>
  <c r="L348" i="4" s="1"/>
  <c r="P349" i="4"/>
  <c r="O349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L334" i="4" s="1"/>
  <c r="O334" i="4" s="1"/>
  <c r="P335" i="4"/>
  <c r="O335" i="4"/>
  <c r="N333" i="4"/>
  <c r="M333" i="4"/>
  <c r="M331" i="4" s="1"/>
  <c r="L333" i="4"/>
  <c r="L331" i="4" s="1"/>
  <c r="P332" i="4"/>
  <c r="O332" i="4"/>
  <c r="N329" i="4"/>
  <c r="M329" i="4"/>
  <c r="P329" i="4" s="1"/>
  <c r="L329" i="4"/>
  <c r="O329" i="4" s="1"/>
  <c r="I327" i="4"/>
  <c r="I325" i="4"/>
  <c r="I314" i="4" s="1"/>
  <c r="K314" i="4" s="1"/>
  <c r="N323" i="4"/>
  <c r="N321" i="4" s="1"/>
  <c r="M323" i="4"/>
  <c r="M321" i="4" s="1"/>
  <c r="P321" i="4" s="1"/>
  <c r="L323" i="4"/>
  <c r="P322" i="4"/>
  <c r="O322" i="4"/>
  <c r="N320" i="4"/>
  <c r="N318" i="4" s="1"/>
  <c r="M320" i="4"/>
  <c r="P320" i="4" s="1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M304" i="4" s="1"/>
  <c r="P304" i="4" s="1"/>
  <c r="L306" i="4"/>
  <c r="O306" i="4" s="1"/>
  <c r="P305" i="4"/>
  <c r="O305" i="4"/>
  <c r="N303" i="4"/>
  <c r="M303" i="4"/>
  <c r="M301" i="4" s="1"/>
  <c r="P301" i="4" s="1"/>
  <c r="L303" i="4"/>
  <c r="O303" i="4" s="1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K287" i="4" s="1"/>
  <c r="N285" i="4"/>
  <c r="N283" i="4" s="1"/>
  <c r="M285" i="4"/>
  <c r="P285" i="4" s="1"/>
  <c r="L285" i="4"/>
  <c r="P284" i="4"/>
  <c r="O284" i="4"/>
  <c r="N282" i="4"/>
  <c r="N280" i="4" s="1"/>
  <c r="M282" i="4"/>
  <c r="P282" i="4" s="1"/>
  <c r="L282" i="4"/>
  <c r="P281" i="4"/>
  <c r="O281" i="4"/>
  <c r="P278" i="4"/>
  <c r="N278" i="4"/>
  <c r="M278" i="4"/>
  <c r="L278" i="4"/>
  <c r="O278" i="4" s="1"/>
  <c r="J276" i="4"/>
  <c r="I271" i="4"/>
  <c r="I260" i="4" s="1"/>
  <c r="K260" i="4" s="1"/>
  <c r="N269" i="4"/>
  <c r="N267" i="4" s="1"/>
  <c r="M269" i="4"/>
  <c r="M267" i="4" s="1"/>
  <c r="P267" i="4" s="1"/>
  <c r="L269" i="4"/>
  <c r="O269" i="4" s="1"/>
  <c r="P268" i="4"/>
  <c r="O268" i="4"/>
  <c r="N266" i="4"/>
  <c r="M266" i="4"/>
  <c r="M264" i="4" s="1"/>
  <c r="L266" i="4"/>
  <c r="P265" i="4"/>
  <c r="O265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K236" i="4"/>
  <c r="J236" i="4"/>
  <c r="I236" i="4"/>
  <c r="K235" i="4"/>
  <c r="J235" i="4"/>
  <c r="I235" i="4"/>
  <c r="J233" i="4"/>
  <c r="N231" i="4"/>
  <c r="N230" i="4"/>
  <c r="N229" i="4"/>
  <c r="N228" i="4"/>
  <c r="J226" i="4"/>
  <c r="I225" i="4"/>
  <c r="K225" i="4" s="1"/>
  <c r="I224" i="4"/>
  <c r="I223" i="4"/>
  <c r="K223" i="4" s="1"/>
  <c r="N220" i="4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P191" i="4"/>
  <c r="L191" i="4"/>
  <c r="O191" i="4" s="1"/>
  <c r="J190" i="4"/>
  <c r="N189" i="4"/>
  <c r="N187" i="4" s="1"/>
  <c r="M189" i="4"/>
  <c r="P189" i="4" s="1"/>
  <c r="L189" i="4"/>
  <c r="L187" i="4" s="1"/>
  <c r="O187" i="4" s="1"/>
  <c r="P188" i="4"/>
  <c r="O188" i="4"/>
  <c r="N186" i="4"/>
  <c r="N184" i="4" s="1"/>
  <c r="M186" i="4"/>
  <c r="M184" i="4" s="1"/>
  <c r="L186" i="4"/>
  <c r="L184" i="4" s="1"/>
  <c r="P185" i="4"/>
  <c r="O185" i="4"/>
  <c r="P182" i="4"/>
  <c r="N182" i="4"/>
  <c r="M182" i="4"/>
  <c r="L182" i="4"/>
  <c r="J180" i="4"/>
  <c r="J177" i="4"/>
  <c r="I176" i="4"/>
  <c r="K176" i="4" s="1"/>
  <c r="J174" i="4"/>
  <c r="N173" i="4"/>
  <c r="N171" i="4" s="1"/>
  <c r="M173" i="4"/>
  <c r="P173" i="4" s="1"/>
  <c r="L173" i="4"/>
  <c r="L171" i="4" s="1"/>
  <c r="O171" i="4" s="1"/>
  <c r="P172" i="4"/>
  <c r="O172" i="4"/>
  <c r="N170" i="4"/>
  <c r="N168" i="4" s="1"/>
  <c r="M170" i="4"/>
  <c r="L170" i="4"/>
  <c r="L168" i="4" s="1"/>
  <c r="P169" i="4"/>
  <c r="O169" i="4"/>
  <c r="P166" i="4"/>
  <c r="N166" i="4"/>
  <c r="M166" i="4"/>
  <c r="L166" i="4"/>
  <c r="J164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M154" i="4"/>
  <c r="L154" i="4"/>
  <c r="L152" i="4" s="1"/>
  <c r="O152" i="4" s="1"/>
  <c r="P153" i="4"/>
  <c r="O153" i="4"/>
  <c r="P150" i="4"/>
  <c r="N150" i="4"/>
  <c r="M150" i="4"/>
  <c r="L150" i="4"/>
  <c r="O150" i="4" s="1"/>
  <c r="J148" i="4"/>
  <c r="I146" i="4"/>
  <c r="K146" i="4" s="1"/>
  <c r="I145" i="4"/>
  <c r="K145" i="4" s="1"/>
  <c r="I144" i="4"/>
  <c r="K144" i="4" s="1"/>
  <c r="N140" i="4"/>
  <c r="N138" i="4" s="1"/>
  <c r="M140" i="4"/>
  <c r="M138" i="4" s="1"/>
  <c r="P138" i="4" s="1"/>
  <c r="L140" i="4"/>
  <c r="O140" i="4" s="1"/>
  <c r="P139" i="4"/>
  <c r="O139" i="4"/>
  <c r="N137" i="4"/>
  <c r="N135" i="4" s="1"/>
  <c r="M137" i="4"/>
  <c r="P137" i="4" s="1"/>
  <c r="L137" i="4"/>
  <c r="O137" i="4" s="1"/>
  <c r="P136" i="4"/>
  <c r="O136" i="4"/>
  <c r="O133" i="4"/>
  <c r="N133" i="4"/>
  <c r="M133" i="4"/>
  <c r="L133" i="4"/>
  <c r="J130" i="4"/>
  <c r="N127" i="4"/>
  <c r="N125" i="4" s="1"/>
  <c r="M127" i="4"/>
  <c r="L127" i="4"/>
  <c r="L125" i="4" s="1"/>
  <c r="O125" i="4" s="1"/>
  <c r="P126" i="4"/>
  <c r="O126" i="4"/>
  <c r="N124" i="4"/>
  <c r="N122" i="4" s="1"/>
  <c r="M124" i="4"/>
  <c r="L124" i="4"/>
  <c r="P123" i="4"/>
  <c r="O123" i="4"/>
  <c r="P120" i="4"/>
  <c r="N120" i="4"/>
  <c r="M120" i="4"/>
  <c r="L120" i="4"/>
  <c r="O120" i="4" s="1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J87" i="4" s="1"/>
  <c r="I99" i="4"/>
  <c r="K99" i="4" s="1"/>
  <c r="J98" i="4"/>
  <c r="I98" i="4"/>
  <c r="I86" i="4" s="1"/>
  <c r="K86" i="4" s="1"/>
  <c r="N96" i="4"/>
  <c r="N94" i="4" s="1"/>
  <c r="M96" i="4"/>
  <c r="P96" i="4" s="1"/>
  <c r="L96" i="4"/>
  <c r="O96" i="4" s="1"/>
  <c r="P95" i="4"/>
  <c r="O95" i="4"/>
  <c r="N93" i="4"/>
  <c r="M93" i="4"/>
  <c r="L93" i="4"/>
  <c r="P92" i="4"/>
  <c r="O92" i="4"/>
  <c r="P89" i="4"/>
  <c r="N89" i="4"/>
  <c r="M89" i="4"/>
  <c r="L89" i="4"/>
  <c r="J86" i="4"/>
  <c r="I84" i="4"/>
  <c r="K84" i="4" s="1"/>
  <c r="I83" i="4"/>
  <c r="K83" i="4" s="1"/>
  <c r="I82" i="4"/>
  <c r="K82" i="4" s="1"/>
  <c r="I81" i="4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M72" i="4" s="1"/>
  <c r="P72" i="4" s="1"/>
  <c r="L74" i="4"/>
  <c r="O74" i="4" s="1"/>
  <c r="P73" i="4"/>
  <c r="O73" i="4"/>
  <c r="N71" i="4"/>
  <c r="N69" i="4" s="1"/>
  <c r="M71" i="4"/>
  <c r="P71" i="4" s="1"/>
  <c r="L71" i="4"/>
  <c r="O71" i="4" s="1"/>
  <c r="P70" i="4"/>
  <c r="O70" i="4"/>
  <c r="P67" i="4"/>
  <c r="O67" i="4"/>
  <c r="N67" i="4"/>
  <c r="M67" i="4"/>
  <c r="L67" i="4"/>
  <c r="J65" i="4"/>
  <c r="N61" i="4"/>
  <c r="N59" i="4" s="1"/>
  <c r="M61" i="4"/>
  <c r="M59" i="4" s="1"/>
  <c r="P59" i="4" s="1"/>
  <c r="L61" i="4"/>
  <c r="P60" i="4"/>
  <c r="O60" i="4"/>
  <c r="N58" i="4"/>
  <c r="M58" i="4"/>
  <c r="M56" i="4" s="1"/>
  <c r="L58" i="4"/>
  <c r="L56" i="4" s="1"/>
  <c r="P57" i="4"/>
  <c r="O57" i="4"/>
  <c r="O54" i="4"/>
  <c r="N54" i="4"/>
  <c r="M54" i="4"/>
  <c r="P54" i="4" s="1"/>
  <c r="L54" i="4"/>
  <c r="N49" i="4"/>
  <c r="N47" i="4" s="1"/>
  <c r="M49" i="4"/>
  <c r="M47" i="4" s="1"/>
  <c r="P47" i="4" s="1"/>
  <c r="L49" i="4"/>
  <c r="P48" i="4"/>
  <c r="O48" i="4"/>
  <c r="N46" i="4"/>
  <c r="M46" i="4"/>
  <c r="M44" i="4" s="1"/>
  <c r="L46" i="4"/>
  <c r="P45" i="4"/>
  <c r="O45" i="4"/>
  <c r="P42" i="4"/>
  <c r="N42" i="4"/>
  <c r="M42" i="4"/>
  <c r="L42" i="4"/>
  <c r="O42" i="4" s="1"/>
  <c r="N36" i="4"/>
  <c r="M36" i="4"/>
  <c r="M34" i="4" s="1"/>
  <c r="P34" i="4" s="1"/>
  <c r="O35" i="4"/>
  <c r="N35" i="4"/>
  <c r="M35" i="4"/>
  <c r="P35" i="4" s="1"/>
  <c r="L35" i="4"/>
  <c r="N34" i="4"/>
  <c r="P32" i="4"/>
  <c r="N32" i="4"/>
  <c r="N29" i="4" s="1"/>
  <c r="M32" i="4"/>
  <c r="L32" i="4"/>
  <c r="M29" i="4"/>
  <c r="P29" i="4" s="1"/>
  <c r="L29" i="4"/>
  <c r="O29" i="4" s="1"/>
  <c r="P25" i="4"/>
  <c r="N25" i="4"/>
  <c r="N15" i="4" s="1"/>
  <c r="M25" i="4"/>
  <c r="L25" i="4"/>
  <c r="L15" i="4" s="1"/>
  <c r="O22" i="4"/>
  <c r="N22" i="4"/>
  <c r="N19" i="4" s="1"/>
  <c r="M22" i="4"/>
  <c r="L22" i="4"/>
  <c r="L12" i="4" s="1"/>
  <c r="O19" i="4"/>
  <c r="L19" i="4"/>
  <c r="M15" i="4"/>
  <c r="P15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M807" i="3"/>
  <c r="P807" i="3" s="1"/>
  <c r="L807" i="3"/>
  <c r="O807" i="3" s="1"/>
  <c r="N806" i="3"/>
  <c r="M806" i="3"/>
  <c r="P806" i="3" s="1"/>
  <c r="L806" i="3"/>
  <c r="N805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P790" i="3"/>
  <c r="O790" i="3"/>
  <c r="M789" i="3"/>
  <c r="P789" i="3" s="1"/>
  <c r="M788" i="3"/>
  <c r="P788" i="3" s="1"/>
  <c r="N787" i="3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N754" i="3" s="1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N688" i="3"/>
  <c r="M688" i="3"/>
  <c r="P688" i="3" s="1"/>
  <c r="N687" i="3"/>
  <c r="N685" i="3" s="1"/>
  <c r="M687" i="3"/>
  <c r="P687" i="3" s="1"/>
  <c r="N686" i="3"/>
  <c r="M686" i="3"/>
  <c r="P686" i="3" s="1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P657" i="3"/>
  <c r="N657" i="3"/>
  <c r="M657" i="3"/>
  <c r="P656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P634" i="3"/>
  <c r="N634" i="3"/>
  <c r="N631" i="3" s="1"/>
  <c r="L634" i="3"/>
  <c r="P633" i="3"/>
  <c r="O633" i="3"/>
  <c r="N632" i="3"/>
  <c r="M632" i="3"/>
  <c r="P632" i="3" s="1"/>
  <c r="M631" i="3"/>
  <c r="P631" i="3" s="1"/>
  <c r="P630" i="3"/>
  <c r="N630" i="3"/>
  <c r="N629" i="3" s="1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594" i="3" s="1"/>
  <c r="J603" i="3"/>
  <c r="J596" i="3"/>
  <c r="J595" i="3"/>
  <c r="J593" i="3" s="1"/>
  <c r="J592" i="3" s="1"/>
  <c r="I594" i="3"/>
  <c r="I593" i="3"/>
  <c r="I592" i="3" s="1"/>
  <c r="K592" i="3" s="1"/>
  <c r="J583" i="3"/>
  <c r="J582" i="3"/>
  <c r="J577" i="3"/>
  <c r="I577" i="3"/>
  <c r="J576" i="3"/>
  <c r="I576" i="3"/>
  <c r="I559" i="3" s="1"/>
  <c r="I543" i="3" s="1"/>
  <c r="J569" i="3"/>
  <c r="I569" i="3"/>
  <c r="J568" i="3"/>
  <c r="I568" i="3"/>
  <c r="J561" i="3"/>
  <c r="I561" i="3"/>
  <c r="J560" i="3"/>
  <c r="I560" i="3"/>
  <c r="J559" i="3"/>
  <c r="P557" i="3"/>
  <c r="L557" i="3"/>
  <c r="O557" i="3" s="1"/>
  <c r="P556" i="3"/>
  <c r="O556" i="3"/>
  <c r="P555" i="3"/>
  <c r="N555" i="3"/>
  <c r="N545" i="3" s="1"/>
  <c r="M555" i="3"/>
  <c r="N549" i="3"/>
  <c r="L549" i="3"/>
  <c r="L547" i="3" s="1"/>
  <c r="O547" i="3" s="1"/>
  <c r="P548" i="3"/>
  <c r="O548" i="3"/>
  <c r="N547" i="3"/>
  <c r="N546" i="3"/>
  <c r="P545" i="3"/>
  <c r="O545" i="3"/>
  <c r="M545" i="3"/>
  <c r="L545" i="3"/>
  <c r="N544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N528" i="3"/>
  <c r="L528" i="3"/>
  <c r="M528" i="3" s="1"/>
  <c r="P527" i="3"/>
  <c r="O527" i="3"/>
  <c r="N526" i="3"/>
  <c r="N525" i="3"/>
  <c r="O524" i="3"/>
  <c r="N524" i="3"/>
  <c r="N523" i="3" s="1"/>
  <c r="M524" i="3"/>
  <c r="P524" i="3" s="1"/>
  <c r="L524" i="3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O505" i="3"/>
  <c r="N505" i="3"/>
  <c r="M505" i="3"/>
  <c r="P505" i="3" s="1"/>
  <c r="L505" i="3"/>
  <c r="N504" i="3"/>
  <c r="M504" i="3"/>
  <c r="P504" i="3" s="1"/>
  <c r="L504" i="3"/>
  <c r="O504" i="3" s="1"/>
  <c r="N503" i="3"/>
  <c r="M503" i="3"/>
  <c r="P503" i="3" s="1"/>
  <c r="L503" i="3"/>
  <c r="N502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L477" i="3"/>
  <c r="O477" i="3" s="1"/>
  <c r="N474" i="3"/>
  <c r="N472" i="3"/>
  <c r="L472" i="3"/>
  <c r="O472" i="3" s="1"/>
  <c r="P471" i="3"/>
  <c r="O471" i="3"/>
  <c r="N470" i="3"/>
  <c r="N469" i="3"/>
  <c r="O468" i="3"/>
  <c r="N468" i="3"/>
  <c r="N467" i="3" s="1"/>
  <c r="M468" i="3"/>
  <c r="P468" i="3" s="1"/>
  <c r="L468" i="3"/>
  <c r="J466" i="3"/>
  <c r="I466" i="3"/>
  <c r="J465" i="3"/>
  <c r="I465" i="3"/>
  <c r="I464" i="3"/>
  <c r="I463" i="3"/>
  <c r="I462" i="3"/>
  <c r="I460" i="3"/>
  <c r="K460" i="3" s="1"/>
  <c r="K458" i="3"/>
  <c r="P456" i="3"/>
  <c r="L456" i="3"/>
  <c r="O456" i="3" s="1"/>
  <c r="P455" i="3"/>
  <c r="O455" i="3"/>
  <c r="N454" i="3"/>
  <c r="M454" i="3"/>
  <c r="P454" i="3" s="1"/>
  <c r="N449" i="3"/>
  <c r="N447" i="3" s="1"/>
  <c r="L449" i="3"/>
  <c r="P448" i="3"/>
  <c r="O448" i="3"/>
  <c r="N446" i="3"/>
  <c r="O445" i="3"/>
  <c r="N445" i="3"/>
  <c r="M445" i="3"/>
  <c r="P445" i="3" s="1"/>
  <c r="L445" i="3"/>
  <c r="J443" i="3"/>
  <c r="J442" i="3"/>
  <c r="I441" i="3"/>
  <c r="K441" i="3" s="1"/>
  <c r="I440" i="3"/>
  <c r="I439" i="3"/>
  <c r="I438" i="3"/>
  <c r="K438" i="3" s="1"/>
  <c r="I437" i="3"/>
  <c r="K437" i="3" s="1"/>
  <c r="I435" i="3"/>
  <c r="I433" i="3" s="1"/>
  <c r="J434" i="3"/>
  <c r="J418" i="3" s="1"/>
  <c r="P431" i="3"/>
  <c r="L431" i="3"/>
  <c r="O431" i="3" s="1"/>
  <c r="P430" i="3"/>
  <c r="O430" i="3"/>
  <c r="P429" i="3"/>
  <c r="N429" i="3"/>
  <c r="M429" i="3"/>
  <c r="N424" i="3"/>
  <c r="L424" i="3"/>
  <c r="O424" i="3" s="1"/>
  <c r="P423" i="3"/>
  <c r="O423" i="3"/>
  <c r="N422" i="3"/>
  <c r="N421" i="3"/>
  <c r="P420" i="3"/>
  <c r="N420" i="3"/>
  <c r="M420" i="3"/>
  <c r="L420" i="3"/>
  <c r="N419" i="3"/>
  <c r="K413" i="3"/>
  <c r="K412" i="3"/>
  <c r="N410" i="3"/>
  <c r="N408" i="3" s="1"/>
  <c r="M410" i="3"/>
  <c r="L410" i="3"/>
  <c r="L408" i="3" s="1"/>
  <c r="O408" i="3" s="1"/>
  <c r="P409" i="3"/>
  <c r="O409" i="3"/>
  <c r="N407" i="3"/>
  <c r="M407" i="3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O397" i="3" s="1"/>
  <c r="P396" i="3"/>
  <c r="O396" i="3"/>
  <c r="N394" i="3"/>
  <c r="M394" i="3"/>
  <c r="M392" i="3" s="1"/>
  <c r="P392" i="3" s="1"/>
  <c r="L394" i="3"/>
  <c r="O394" i="3" s="1"/>
  <c r="P393" i="3"/>
  <c r="O393" i="3"/>
  <c r="P390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L350" i="3"/>
  <c r="L348" i="3" s="1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M333" i="3"/>
  <c r="M331" i="3" s="1"/>
  <c r="L333" i="3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P322" i="3"/>
  <c r="O322" i="3"/>
  <c r="N320" i="3"/>
  <c r="N318" i="3" s="1"/>
  <c r="M320" i="3"/>
  <c r="L320" i="3"/>
  <c r="P319" i="3"/>
  <c r="O319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N301" i="3" s="1"/>
  <c r="M303" i="3"/>
  <c r="M301" i="3" s="1"/>
  <c r="L303" i="3"/>
  <c r="L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I287" i="3"/>
  <c r="I276" i="3" s="1"/>
  <c r="K276" i="3" s="1"/>
  <c r="N285" i="3"/>
  <c r="N283" i="3" s="1"/>
  <c r="M285" i="3"/>
  <c r="P285" i="3" s="1"/>
  <c r="L285" i="3"/>
  <c r="O285" i="3" s="1"/>
  <c r="P284" i="3"/>
  <c r="O284" i="3"/>
  <c r="N282" i="3"/>
  <c r="N280" i="3" s="1"/>
  <c r="M282" i="3"/>
  <c r="L282" i="3"/>
  <c r="L280" i="3" s="1"/>
  <c r="P281" i="3"/>
  <c r="O281" i="3"/>
  <c r="N278" i="3"/>
  <c r="M278" i="3"/>
  <c r="P278" i="3" s="1"/>
  <c r="L278" i="3"/>
  <c r="O278" i="3" s="1"/>
  <c r="J276" i="3"/>
  <c r="I271" i="3"/>
  <c r="K271" i="3" s="1"/>
  <c r="N269" i="3"/>
  <c r="N267" i="3" s="1"/>
  <c r="M269" i="3"/>
  <c r="M267" i="3" s="1"/>
  <c r="P267" i="3" s="1"/>
  <c r="L269" i="3"/>
  <c r="O269" i="3" s="1"/>
  <c r="P268" i="3"/>
  <c r="O268" i="3"/>
  <c r="N266" i="3"/>
  <c r="N264" i="3" s="1"/>
  <c r="M266" i="3"/>
  <c r="M264" i="3" s="1"/>
  <c r="L266" i="3"/>
  <c r="P265" i="3"/>
  <c r="O265" i="3"/>
  <c r="O262" i="3"/>
  <c r="N262" i="3"/>
  <c r="M262" i="3"/>
  <c r="P262" i="3" s="1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J226" i="3"/>
  <c r="I225" i="3"/>
  <c r="K225" i="3" s="1"/>
  <c r="I224" i="3"/>
  <c r="I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M186" i="3"/>
  <c r="L186" i="3"/>
  <c r="P185" i="3"/>
  <c r="O185" i="3"/>
  <c r="P182" i="3"/>
  <c r="O182" i="3"/>
  <c r="N182" i="3"/>
  <c r="M182" i="3"/>
  <c r="L182" i="3"/>
  <c r="J180" i="3"/>
  <c r="J177" i="3"/>
  <c r="I176" i="3"/>
  <c r="K176" i="3" s="1"/>
  <c r="J174" i="3"/>
  <c r="N173" i="3"/>
  <c r="N171" i="3" s="1"/>
  <c r="M173" i="3"/>
  <c r="M171" i="3" s="1"/>
  <c r="P171" i="3" s="1"/>
  <c r="L173" i="3"/>
  <c r="O173" i="3" s="1"/>
  <c r="P172" i="3"/>
  <c r="O172" i="3"/>
  <c r="N170" i="3"/>
  <c r="N168" i="3" s="1"/>
  <c r="M170" i="3"/>
  <c r="M168" i="3" s="1"/>
  <c r="L170" i="3"/>
  <c r="P169" i="3"/>
  <c r="O169" i="3"/>
  <c r="O166" i="3"/>
  <c r="N166" i="3"/>
  <c r="M166" i="3"/>
  <c r="P166" i="3" s="1"/>
  <c r="L166" i="3"/>
  <c r="J164" i="3"/>
  <c r="I159" i="3"/>
  <c r="K159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L154" i="3"/>
  <c r="L152" i="3" s="1"/>
  <c r="P153" i="3"/>
  <c r="O153" i="3"/>
  <c r="P150" i="3"/>
  <c r="O150" i="3"/>
  <c r="N150" i="3"/>
  <c r="M150" i="3"/>
  <c r="L150" i="3"/>
  <c r="J148" i="3"/>
  <c r="I146" i="3"/>
  <c r="K146" i="3" s="1"/>
  <c r="I145" i="3"/>
  <c r="I143" i="3" s="1"/>
  <c r="I131" i="3" s="1"/>
  <c r="I144" i="3"/>
  <c r="K144" i="3" s="1"/>
  <c r="N140" i="3"/>
  <c r="M140" i="3"/>
  <c r="M138" i="3" s="1"/>
  <c r="L140" i="3"/>
  <c r="L138" i="3" s="1"/>
  <c r="P139" i="3"/>
  <c r="O139" i="3"/>
  <c r="N137" i="3"/>
  <c r="M137" i="3"/>
  <c r="M135" i="3" s="1"/>
  <c r="L137" i="3"/>
  <c r="P136" i="3"/>
  <c r="O136" i="3"/>
  <c r="O133" i="3"/>
  <c r="N133" i="3"/>
  <c r="M133" i="3"/>
  <c r="P133" i="3" s="1"/>
  <c r="L133" i="3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L124" i="3"/>
  <c r="O124" i="3" s="1"/>
  <c r="P123" i="3"/>
  <c r="O123" i="3"/>
  <c r="P120" i="3"/>
  <c r="O120" i="3"/>
  <c r="N120" i="3"/>
  <c r="M120" i="3"/>
  <c r="L120" i="3"/>
  <c r="K118" i="3"/>
  <c r="I116" i="3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N96" i="3"/>
  <c r="N94" i="3" s="1"/>
  <c r="M96" i="3"/>
  <c r="M94" i="3" s="1"/>
  <c r="P94" i="3" s="1"/>
  <c r="L96" i="3"/>
  <c r="O96" i="3" s="1"/>
  <c r="P95" i="3"/>
  <c r="O95" i="3"/>
  <c r="N93" i="3"/>
  <c r="M93" i="3"/>
  <c r="M91" i="3" s="1"/>
  <c r="L93" i="3"/>
  <c r="L91" i="3" s="1"/>
  <c r="P92" i="3"/>
  <c r="O92" i="3"/>
  <c r="P89" i="3"/>
  <c r="O89" i="3"/>
  <c r="N89" i="3"/>
  <c r="M89" i="3"/>
  <c r="L89" i="3"/>
  <c r="J86" i="3"/>
  <c r="I84" i="3"/>
  <c r="K84" i="3" s="1"/>
  <c r="I83" i="3"/>
  <c r="I82" i="3"/>
  <c r="K82" i="3" s="1"/>
  <c r="I81" i="3"/>
  <c r="K81" i="3" s="1"/>
  <c r="I80" i="3"/>
  <c r="I79" i="3"/>
  <c r="K79" i="3" s="1"/>
  <c r="I78" i="3"/>
  <c r="K78" i="3" s="1"/>
  <c r="J77" i="3"/>
  <c r="J76" i="3"/>
  <c r="N74" i="3"/>
  <c r="N72" i="3" s="1"/>
  <c r="M74" i="3"/>
  <c r="L74" i="3"/>
  <c r="L72" i="3" s="1"/>
  <c r="O72" i="3" s="1"/>
  <c r="P73" i="3"/>
  <c r="O73" i="3"/>
  <c r="N71" i="3"/>
  <c r="N69" i="3" s="1"/>
  <c r="M71" i="3"/>
  <c r="L71" i="3"/>
  <c r="L69" i="3" s="1"/>
  <c r="P70" i="3"/>
  <c r="O70" i="3"/>
  <c r="O67" i="3"/>
  <c r="N67" i="3"/>
  <c r="M67" i="3"/>
  <c r="P67" i="3" s="1"/>
  <c r="L67" i="3"/>
  <c r="J65" i="3"/>
  <c r="J64" i="3"/>
  <c r="N61" i="3"/>
  <c r="N59" i="3" s="1"/>
  <c r="M61" i="3"/>
  <c r="L61" i="3"/>
  <c r="L59" i="3" s="1"/>
  <c r="P60" i="3"/>
  <c r="O60" i="3"/>
  <c r="N58" i="3"/>
  <c r="N56" i="3" s="1"/>
  <c r="M58" i="3"/>
  <c r="L58" i="3"/>
  <c r="L56" i="3" s="1"/>
  <c r="P57" i="3"/>
  <c r="O57" i="3"/>
  <c r="P54" i="3"/>
  <c r="N54" i="3"/>
  <c r="M54" i="3"/>
  <c r="L54" i="3"/>
  <c r="N49" i="3"/>
  <c r="N47" i="3" s="1"/>
  <c r="M49" i="3"/>
  <c r="M47" i="3" s="1"/>
  <c r="P47" i="3" s="1"/>
  <c r="L49" i="3"/>
  <c r="O49" i="3" s="1"/>
  <c r="P48" i="3"/>
  <c r="O48" i="3"/>
  <c r="N46" i="3"/>
  <c r="N44" i="3" s="1"/>
  <c r="M46" i="3"/>
  <c r="M44" i="3" s="1"/>
  <c r="L46" i="3"/>
  <c r="L44" i="3" s="1"/>
  <c r="P45" i="3"/>
  <c r="O45" i="3"/>
  <c r="O42" i="3"/>
  <c r="N42" i="3"/>
  <c r="M42" i="3"/>
  <c r="P42" i="3" s="1"/>
  <c r="L42" i="3"/>
  <c r="P36" i="3"/>
  <c r="N36" i="3"/>
  <c r="M36" i="3"/>
  <c r="O35" i="3"/>
  <c r="N35" i="3"/>
  <c r="M35" i="3"/>
  <c r="M34" i="3" s="1"/>
  <c r="P34" i="3" s="1"/>
  <c r="L35" i="3"/>
  <c r="N34" i="3"/>
  <c r="N32" i="3"/>
  <c r="M32" i="3"/>
  <c r="L32" i="3"/>
  <c r="L12" i="3" s="1"/>
  <c r="P25" i="3"/>
  <c r="N25" i="3"/>
  <c r="M25" i="3"/>
  <c r="M15" i="3" s="1"/>
  <c r="L25" i="3"/>
  <c r="O22" i="3"/>
  <c r="N22" i="3"/>
  <c r="M22" i="3"/>
  <c r="M12" i="3" s="1"/>
  <c r="L22" i="3"/>
  <c r="N19" i="3"/>
  <c r="M19" i="3"/>
  <c r="L19" i="3"/>
  <c r="O19" i="3" s="1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O791" i="2" s="1"/>
  <c r="P790" i="2"/>
  <c r="O790" i="2"/>
  <c r="P789" i="2"/>
  <c r="M789" i="2"/>
  <c r="M788" i="2"/>
  <c r="P787" i="2"/>
  <c r="N787" i="2"/>
  <c r="N786" i="2" s="1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N687" i="2" s="1"/>
  <c r="L690" i="2"/>
  <c r="O690" i="2" s="1"/>
  <c r="P688" i="2"/>
  <c r="N688" i="2"/>
  <c r="M688" i="2"/>
  <c r="M687" i="2"/>
  <c r="P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3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P659" i="2"/>
  <c r="O659" i="2"/>
  <c r="N658" i="2"/>
  <c r="M658" i="2"/>
  <c r="P658" i="2" s="1"/>
  <c r="P657" i="2"/>
  <c r="N657" i="2"/>
  <c r="M657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L634" i="2"/>
  <c r="M634" i="2" s="1"/>
  <c r="M631" i="2" s="1"/>
  <c r="P633" i="2"/>
  <c r="O633" i="2"/>
  <c r="N632" i="2"/>
  <c r="N631" i="2"/>
  <c r="P630" i="2"/>
  <c r="N630" i="2"/>
  <c r="N629" i="2" s="1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K594" i="2" s="1"/>
  <c r="I593" i="2"/>
  <c r="J583" i="2"/>
  <c r="J577" i="2" s="1"/>
  <c r="J582" i="2"/>
  <c r="I577" i="2"/>
  <c r="J576" i="2"/>
  <c r="J559" i="2" s="1"/>
  <c r="J543" i="2" s="1"/>
  <c r="I576" i="2"/>
  <c r="I559" i="2" s="1"/>
  <c r="I543" i="2" s="1"/>
  <c r="K543" i="2" s="1"/>
  <c r="J569" i="2"/>
  <c r="I569" i="2"/>
  <c r="K569" i="2" s="1"/>
  <c r="J568" i="2"/>
  <c r="I568" i="2"/>
  <c r="J561" i="2"/>
  <c r="I561" i="2"/>
  <c r="K561" i="2" s="1"/>
  <c r="J560" i="2"/>
  <c r="I560" i="2"/>
  <c r="P557" i="2"/>
  <c r="L557" i="2"/>
  <c r="O557" i="2" s="1"/>
  <c r="P556" i="2"/>
  <c r="O556" i="2"/>
  <c r="P555" i="2"/>
  <c r="N555" i="2"/>
  <c r="M555" i="2"/>
  <c r="N549" i="2"/>
  <c r="L549" i="2"/>
  <c r="P548" i="2"/>
  <c r="O548" i="2"/>
  <c r="N547" i="2"/>
  <c r="N546" i="2"/>
  <c r="P545" i="2"/>
  <c r="N545" i="2"/>
  <c r="N544" i="2" s="1"/>
  <c r="M545" i="2"/>
  <c r="L545" i="2"/>
  <c r="O545" i="2" s="1"/>
  <c r="I542" i="2"/>
  <c r="K542" i="2" s="1"/>
  <c r="I541" i="2"/>
  <c r="K541" i="2" s="1"/>
  <c r="I540" i="2"/>
  <c r="I539" i="2"/>
  <c r="K539" i="2" s="1"/>
  <c r="I538" i="2"/>
  <c r="K538" i="2" s="1"/>
  <c r="I537" i="2"/>
  <c r="P535" i="2"/>
  <c r="L535" i="2"/>
  <c r="O535" i="2" s="1"/>
  <c r="P534" i="2"/>
  <c r="O534" i="2"/>
  <c r="N533" i="2"/>
  <c r="M533" i="2"/>
  <c r="P533" i="2" s="1"/>
  <c r="N528" i="2"/>
  <c r="N526" i="2" s="1"/>
  <c r="L528" i="2"/>
  <c r="O528" i="2" s="1"/>
  <c r="P527" i="2"/>
  <c r="O527" i="2"/>
  <c r="N525" i="2"/>
  <c r="O524" i="2"/>
  <c r="N524" i="2"/>
  <c r="M524" i="2"/>
  <c r="L524" i="2"/>
  <c r="N523" i="2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5" i="2" s="1"/>
  <c r="P506" i="2"/>
  <c r="O506" i="2"/>
  <c r="O505" i="2"/>
  <c r="M505" i="2"/>
  <c r="P505" i="2" s="1"/>
  <c r="L505" i="2"/>
  <c r="P504" i="2"/>
  <c r="N504" i="2"/>
  <c r="N502" i="2" s="1"/>
  <c r="M504" i="2"/>
  <c r="L504" i="2"/>
  <c r="O504" i="2" s="1"/>
  <c r="O503" i="2"/>
  <c r="N503" i="2"/>
  <c r="M503" i="2"/>
  <c r="L503" i="2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L472" i="2"/>
  <c r="L470" i="2" s="1"/>
  <c r="P471" i="2"/>
  <c r="O471" i="2"/>
  <c r="N470" i="2"/>
  <c r="N469" i="2"/>
  <c r="P468" i="2"/>
  <c r="N468" i="2"/>
  <c r="N467" i="2" s="1"/>
  <c r="M468" i="2"/>
  <c r="L468" i="2"/>
  <c r="J466" i="2"/>
  <c r="I466" i="2"/>
  <c r="K466" i="2" s="1"/>
  <c r="J465" i="2"/>
  <c r="I465" i="2"/>
  <c r="I464" i="2"/>
  <c r="I463" i="2"/>
  <c r="I462" i="2"/>
  <c r="I443" i="2" s="1"/>
  <c r="K443" i="2" s="1"/>
  <c r="I460" i="2"/>
  <c r="K460" i="2" s="1"/>
  <c r="K458" i="2"/>
  <c r="P456" i="2"/>
  <c r="L456" i="2"/>
  <c r="O456" i="2" s="1"/>
  <c r="P455" i="2"/>
  <c r="O455" i="2"/>
  <c r="P454" i="2"/>
  <c r="N454" i="2"/>
  <c r="M454" i="2"/>
  <c r="P449" i="2"/>
  <c r="N449" i="2"/>
  <c r="N446" i="2" s="1"/>
  <c r="L449" i="2"/>
  <c r="P448" i="2"/>
  <c r="O448" i="2"/>
  <c r="P447" i="2"/>
  <c r="N447" i="2"/>
  <c r="M447" i="2"/>
  <c r="P446" i="2"/>
  <c r="M446" i="2"/>
  <c r="N445" i="2"/>
  <c r="N444" i="2" s="1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J434" i="2"/>
  <c r="J418" i="2" s="1"/>
  <c r="P431" i="2"/>
  <c r="L431" i="2"/>
  <c r="O431" i="2" s="1"/>
  <c r="P430" i="2"/>
  <c r="O430" i="2"/>
  <c r="P429" i="2"/>
  <c r="N429" i="2"/>
  <c r="M429" i="2"/>
  <c r="N424" i="2"/>
  <c r="L424" i="2"/>
  <c r="L422" i="2" s="1"/>
  <c r="P423" i="2"/>
  <c r="O423" i="2"/>
  <c r="P420" i="2"/>
  <c r="O420" i="2"/>
  <c r="N420" i="2"/>
  <c r="M420" i="2"/>
  <c r="L420" i="2"/>
  <c r="K413" i="2"/>
  <c r="K412" i="2"/>
  <c r="N410" i="2"/>
  <c r="M410" i="2"/>
  <c r="L410" i="2"/>
  <c r="L408" i="2" s="1"/>
  <c r="P409" i="2"/>
  <c r="O409" i="2"/>
  <c r="N407" i="2"/>
  <c r="M407" i="2"/>
  <c r="P407" i="2" s="1"/>
  <c r="L407" i="2"/>
  <c r="P406" i="2"/>
  <c r="O406" i="2"/>
  <c r="N403" i="2"/>
  <c r="M403" i="2"/>
  <c r="L403" i="2"/>
  <c r="J401" i="2"/>
  <c r="K401" i="2" s="1"/>
  <c r="I401" i="2"/>
  <c r="K400" i="2"/>
  <c r="K399" i="2"/>
  <c r="N397" i="2"/>
  <c r="N395" i="2" s="1"/>
  <c r="M397" i="2"/>
  <c r="M395" i="2" s="1"/>
  <c r="L397" i="2"/>
  <c r="L395" i="2" s="1"/>
  <c r="P396" i="2"/>
  <c r="O396" i="2"/>
  <c r="N394" i="2"/>
  <c r="M394" i="2"/>
  <c r="L394" i="2"/>
  <c r="O394" i="2" s="1"/>
  <c r="P393" i="2"/>
  <c r="O393" i="2"/>
  <c r="P390" i="2"/>
  <c r="N390" i="2"/>
  <c r="M390" i="2"/>
  <c r="L390" i="2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L334" i="2" s="1"/>
  <c r="O334" i="2" s="1"/>
  <c r="P335" i="2"/>
  <c r="O335" i="2"/>
  <c r="N333" i="2"/>
  <c r="N331" i="2" s="1"/>
  <c r="M333" i="2"/>
  <c r="M331" i="2" s="1"/>
  <c r="L333" i="2"/>
  <c r="L331" i="2" s="1"/>
  <c r="P332" i="2"/>
  <c r="O332" i="2"/>
  <c r="N329" i="2"/>
  <c r="M329" i="2"/>
  <c r="L329" i="2"/>
  <c r="I327" i="2"/>
  <c r="I325" i="2"/>
  <c r="N323" i="2"/>
  <c r="N321" i="2" s="1"/>
  <c r="M323" i="2"/>
  <c r="L323" i="2"/>
  <c r="P322" i="2"/>
  <c r="O322" i="2"/>
  <c r="N320" i="2"/>
  <c r="N318" i="2" s="1"/>
  <c r="M320" i="2"/>
  <c r="M318" i="2" s="1"/>
  <c r="L320" i="2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P305" i="2"/>
  <c r="O305" i="2"/>
  <c r="N303" i="2"/>
  <c r="N301" i="2" s="1"/>
  <c r="M303" i="2"/>
  <c r="P303" i="2" s="1"/>
  <c r="L303" i="2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L285" i="2"/>
  <c r="O285" i="2" s="1"/>
  <c r="P284" i="2"/>
  <c r="O284" i="2"/>
  <c r="N282" i="2"/>
  <c r="M282" i="2"/>
  <c r="L282" i="2"/>
  <c r="L280" i="2" s="1"/>
  <c r="P281" i="2"/>
  <c r="O281" i="2"/>
  <c r="N278" i="2"/>
  <c r="M278" i="2"/>
  <c r="L278" i="2"/>
  <c r="O278" i="2" s="1"/>
  <c r="J276" i="2"/>
  <c r="I271" i="2"/>
  <c r="I260" i="2" s="1"/>
  <c r="N269" i="2"/>
  <c r="M269" i="2"/>
  <c r="P269" i="2" s="1"/>
  <c r="L269" i="2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N227" i="2" s="1"/>
  <c r="J237" i="2"/>
  <c r="J226" i="2" s="1"/>
  <c r="J180" i="2" s="1"/>
  <c r="K236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M189" i="2"/>
  <c r="M187" i="2" s="1"/>
  <c r="P187" i="2" s="1"/>
  <c r="L189" i="2"/>
  <c r="P188" i="2"/>
  <c r="O188" i="2"/>
  <c r="N186" i="2"/>
  <c r="M186" i="2"/>
  <c r="L186" i="2"/>
  <c r="L184" i="2" s="1"/>
  <c r="P185" i="2"/>
  <c r="O185" i="2"/>
  <c r="P182" i="2"/>
  <c r="O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M170" i="2"/>
  <c r="M168" i="2" s="1"/>
  <c r="L170" i="2"/>
  <c r="L168" i="2" s="1"/>
  <c r="O168" i="2" s="1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P157" i="2" s="1"/>
  <c r="L157" i="2"/>
  <c r="P156" i="2"/>
  <c r="O156" i="2"/>
  <c r="N154" i="2"/>
  <c r="N152" i="2" s="1"/>
  <c r="M154" i="2"/>
  <c r="L154" i="2"/>
  <c r="P153" i="2"/>
  <c r="O153" i="2"/>
  <c r="P150" i="2"/>
  <c r="N150" i="2"/>
  <c r="M150" i="2"/>
  <c r="L150" i="2"/>
  <c r="J148" i="2"/>
  <c r="I146" i="2"/>
  <c r="I130" i="2" s="1"/>
  <c r="K130" i="2" s="1"/>
  <c r="I145" i="2"/>
  <c r="I144" i="2"/>
  <c r="K144" i="2" s="1"/>
  <c r="N140" i="2"/>
  <c r="N138" i="2" s="1"/>
  <c r="M140" i="2"/>
  <c r="P140" i="2" s="1"/>
  <c r="L140" i="2"/>
  <c r="L138" i="2" s="1"/>
  <c r="O138" i="2" s="1"/>
  <c r="P139" i="2"/>
  <c r="O139" i="2"/>
  <c r="N137" i="2"/>
  <c r="M137" i="2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P126" i="2"/>
  <c r="O126" i="2"/>
  <c r="N124" i="2"/>
  <c r="N122" i="2" s="1"/>
  <c r="M124" i="2"/>
  <c r="P124" i="2" s="1"/>
  <c r="L124" i="2"/>
  <c r="P123" i="2"/>
  <c r="O123" i="2"/>
  <c r="P120" i="2"/>
  <c r="N120" i="2"/>
  <c r="M120" i="2"/>
  <c r="L120" i="2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I98" i="2"/>
  <c r="N96" i="2"/>
  <c r="M96" i="2"/>
  <c r="L96" i="2"/>
  <c r="O96" i="2" s="1"/>
  <c r="P95" i="2"/>
  <c r="O95" i="2"/>
  <c r="N93" i="2"/>
  <c r="M93" i="2"/>
  <c r="M91" i="2" s="1"/>
  <c r="L93" i="2"/>
  <c r="P92" i="2"/>
  <c r="O92" i="2"/>
  <c r="P89" i="2"/>
  <c r="O89" i="2"/>
  <c r="N89" i="2"/>
  <c r="M89" i="2"/>
  <c r="L89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L71" i="2"/>
  <c r="L69" i="2" s="1"/>
  <c r="P70" i="2"/>
  <c r="O70" i="2"/>
  <c r="O67" i="2"/>
  <c r="N67" i="2"/>
  <c r="M67" i="2"/>
  <c r="P67" i="2" s="1"/>
  <c r="L67" i="2"/>
  <c r="J64" i="2"/>
  <c r="N61" i="2"/>
  <c r="N59" i="2" s="1"/>
  <c r="M61" i="2"/>
  <c r="P61" i="2" s="1"/>
  <c r="L61" i="2"/>
  <c r="P60" i="2"/>
  <c r="O60" i="2"/>
  <c r="N58" i="2"/>
  <c r="N56" i="2" s="1"/>
  <c r="M58" i="2"/>
  <c r="L58" i="2"/>
  <c r="P57" i="2"/>
  <c r="O57" i="2"/>
  <c r="P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L46" i="2"/>
  <c r="P45" i="2"/>
  <c r="O45" i="2"/>
  <c r="O42" i="2"/>
  <c r="N42" i="2"/>
  <c r="M42" i="2"/>
  <c r="P42" i="2" s="1"/>
  <c r="L42" i="2"/>
  <c r="P36" i="2"/>
  <c r="N36" i="2"/>
  <c r="M36" i="2"/>
  <c r="P35" i="2"/>
  <c r="O35" i="2"/>
  <c r="N35" i="2"/>
  <c r="M35" i="2"/>
  <c r="M34" i="2" s="1"/>
  <c r="P34" i="2" s="1"/>
  <c r="L35" i="2"/>
  <c r="N34" i="2"/>
  <c r="N33" i="2"/>
  <c r="P32" i="2"/>
  <c r="N32" i="2"/>
  <c r="N31" i="2" s="1"/>
  <c r="M32" i="2"/>
  <c r="M29" i="2" s="1"/>
  <c r="L32" i="2"/>
  <c r="N30" i="2"/>
  <c r="P25" i="2"/>
  <c r="N25" i="2"/>
  <c r="M25" i="2"/>
  <c r="L25" i="2"/>
  <c r="O22" i="2"/>
  <c r="N22" i="2"/>
  <c r="M22" i="2"/>
  <c r="M12" i="2" s="1"/>
  <c r="L22" i="2"/>
  <c r="N19" i="2"/>
  <c r="M19" i="2"/>
  <c r="P19" i="2" s="1"/>
  <c r="N15" i="2"/>
  <c r="M15" i="2"/>
  <c r="P15" i="2" s="1"/>
  <c r="N12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N807" i="1" s="1"/>
  <c r="N805" i="1" s="1"/>
  <c r="P809" i="1"/>
  <c r="O809" i="1"/>
  <c r="O808" i="1"/>
  <c r="N808" i="1"/>
  <c r="M808" i="1"/>
  <c r="P808" i="1" s="1"/>
  <c r="L808" i="1"/>
  <c r="M807" i="1"/>
  <c r="P807" i="1" s="1"/>
  <c r="L807" i="1"/>
  <c r="O807" i="1" s="1"/>
  <c r="N806" i="1"/>
  <c r="M806" i="1"/>
  <c r="P806" i="1" s="1"/>
  <c r="L806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M773" i="1"/>
  <c r="P773" i="1" s="1"/>
  <c r="L773" i="1"/>
  <c r="O773" i="1" s="1"/>
  <c r="M772" i="1"/>
  <c r="P772" i="1" s="1"/>
  <c r="L772" i="1"/>
  <c r="O772" i="1" s="1"/>
  <c r="P771" i="1"/>
  <c r="N771" i="1"/>
  <c r="M771" i="1"/>
  <c r="L771" i="1"/>
  <c r="O771" i="1" s="1"/>
  <c r="P770" i="1"/>
  <c r="M770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M757" i="1"/>
  <c r="P757" i="1" s="1"/>
  <c r="L757" i="1"/>
  <c r="O757" i="1" s="1"/>
  <c r="M756" i="1"/>
  <c r="P756" i="1" s="1"/>
  <c r="L756" i="1"/>
  <c r="O756" i="1" s="1"/>
  <c r="P755" i="1"/>
  <c r="N755" i="1"/>
  <c r="M755" i="1"/>
  <c r="L755" i="1"/>
  <c r="O755" i="1" s="1"/>
  <c r="P754" i="1"/>
  <c r="M754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M739" i="1"/>
  <c r="P739" i="1" s="1"/>
  <c r="L739" i="1"/>
  <c r="O739" i="1" s="1"/>
  <c r="P738" i="1"/>
  <c r="N738" i="1"/>
  <c r="M738" i="1"/>
  <c r="L738" i="1"/>
  <c r="O738" i="1" s="1"/>
  <c r="P737" i="1"/>
  <c r="M737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L690" i="1"/>
  <c r="L688" i="1" s="1"/>
  <c r="P686" i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L660" i="1"/>
  <c r="L658" i="1" s="1"/>
  <c r="P659" i="1"/>
  <c r="O659" i="1"/>
  <c r="N656" i="1"/>
  <c r="M656" i="1"/>
  <c r="P656" i="1" s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P639" i="1"/>
  <c r="N639" i="1"/>
  <c r="M639" i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N555" i="1"/>
  <c r="N545" i="1" s="1"/>
  <c r="M555" i="1"/>
  <c r="P555" i="1" s="1"/>
  <c r="N554" i="1"/>
  <c r="N553" i="1"/>
  <c r="N552" i="1"/>
  <c r="N551" i="1"/>
  <c r="N550" i="1"/>
  <c r="M549" i="1"/>
  <c r="M547" i="1" s="1"/>
  <c r="L549" i="1"/>
  <c r="L547" i="1" s="1"/>
  <c r="P548" i="1"/>
  <c r="O548" i="1"/>
  <c r="P545" i="1"/>
  <c r="M545" i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M528" i="1"/>
  <c r="L528" i="1"/>
  <c r="P527" i="1"/>
  <c r="O527" i="1"/>
  <c r="N524" i="1"/>
  <c r="M524" i="1"/>
  <c r="P524" i="1" s="1"/>
  <c r="L524" i="1"/>
  <c r="O524" i="1" s="1"/>
  <c r="K517" i="1"/>
  <c r="J517" i="1"/>
  <c r="J501" i="1" s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4" i="1" s="1"/>
  <c r="P506" i="1"/>
  <c r="O506" i="1"/>
  <c r="N505" i="1"/>
  <c r="M505" i="1"/>
  <c r="P505" i="1" s="1"/>
  <c r="L505" i="1"/>
  <c r="O505" i="1" s="1"/>
  <c r="M504" i="1"/>
  <c r="P504" i="1" s="1"/>
  <c r="L504" i="1"/>
  <c r="O504" i="1" s="1"/>
  <c r="P503" i="1"/>
  <c r="N503" i="1"/>
  <c r="M503" i="1"/>
  <c r="L503" i="1"/>
  <c r="L502" i="1" s="1"/>
  <c r="O502" i="1" s="1"/>
  <c r="N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N445" i="1"/>
  <c r="M445" i="1"/>
  <c r="P445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N420" i="1"/>
  <c r="M420" i="1"/>
  <c r="L420" i="1"/>
  <c r="O420" i="1" s="1"/>
  <c r="J413" i="1"/>
  <c r="I413" i="1"/>
  <c r="J412" i="1"/>
  <c r="J401" i="1" s="1"/>
  <c r="I412" i="1"/>
  <c r="I401" i="1" s="1"/>
  <c r="N410" i="1"/>
  <c r="N408" i="1" s="1"/>
  <c r="M410" i="1"/>
  <c r="L410" i="1"/>
  <c r="L408" i="1" s="1"/>
  <c r="P409" i="1"/>
  <c r="O409" i="1"/>
  <c r="N407" i="1"/>
  <c r="N405" i="1" s="1"/>
  <c r="M407" i="1"/>
  <c r="M405" i="1" s="1"/>
  <c r="P405" i="1" s="1"/>
  <c r="L407" i="1"/>
  <c r="L405" i="1" s="1"/>
  <c r="O405" i="1" s="1"/>
  <c r="P406" i="1"/>
  <c r="O406" i="1"/>
  <c r="N403" i="1"/>
  <c r="M403" i="1"/>
  <c r="P403" i="1" s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L397" i="1"/>
  <c r="L395" i="1" s="1"/>
  <c r="P396" i="1"/>
  <c r="O396" i="1"/>
  <c r="N394" i="1"/>
  <c r="N392" i="1" s="1"/>
  <c r="M394" i="1"/>
  <c r="M392" i="1" s="1"/>
  <c r="P392" i="1" s="1"/>
  <c r="L394" i="1"/>
  <c r="L392" i="1" s="1"/>
  <c r="O392" i="1" s="1"/>
  <c r="P393" i="1"/>
  <c r="O393" i="1"/>
  <c r="O390" i="1"/>
  <c r="N390" i="1"/>
  <c r="M390" i="1"/>
  <c r="P390" i="1" s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L333" i="1"/>
  <c r="P332" i="1"/>
  <c r="O332" i="1"/>
  <c r="P329" i="1"/>
  <c r="O329" i="1"/>
  <c r="N329" i="1"/>
  <c r="M329" i="1"/>
  <c r="L329" i="1"/>
  <c r="I327" i="1"/>
  <c r="J325" i="1"/>
  <c r="J314" i="1" s="1"/>
  <c r="I325" i="1"/>
  <c r="N323" i="1"/>
  <c r="N321" i="1" s="1"/>
  <c r="M323" i="1"/>
  <c r="L323" i="1"/>
  <c r="P322" i="1"/>
  <c r="O322" i="1"/>
  <c r="N320" i="1"/>
  <c r="N318" i="1" s="1"/>
  <c r="M320" i="1"/>
  <c r="L320" i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N301" i="1" s="1"/>
  <c r="M303" i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L266" i="1"/>
  <c r="L264" i="1" s="1"/>
  <c r="P265" i="1"/>
  <c r="O265" i="1"/>
  <c r="O262" i="1"/>
  <c r="N262" i="1"/>
  <c r="M262" i="1"/>
  <c r="P262" i="1" s="1"/>
  <c r="L262" i="1"/>
  <c r="J258" i="1"/>
  <c r="I258" i="1"/>
  <c r="K258" i="1" s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L186" i="1"/>
  <c r="L184" i="1" s="1"/>
  <c r="P185" i="1"/>
  <c r="O185" i="1"/>
  <c r="O182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O173" i="1" s="1"/>
  <c r="P172" i="1"/>
  <c r="O172" i="1"/>
  <c r="N170" i="1"/>
  <c r="M170" i="1"/>
  <c r="L170" i="1"/>
  <c r="P169" i="1"/>
  <c r="O169" i="1"/>
  <c r="P166" i="1"/>
  <c r="N166" i="1"/>
  <c r="M166" i="1"/>
  <c r="L166" i="1"/>
  <c r="J159" i="1"/>
  <c r="J148" i="1" s="1"/>
  <c r="I159" i="1"/>
  <c r="I148" i="1" s="1"/>
  <c r="N157" i="1"/>
  <c r="N155" i="1" s="1"/>
  <c r="M157" i="1"/>
  <c r="M155" i="1" s="1"/>
  <c r="P155" i="1" s="1"/>
  <c r="L157" i="1"/>
  <c r="L155" i="1" s="1"/>
  <c r="O155" i="1" s="1"/>
  <c r="P156" i="1"/>
  <c r="O156" i="1"/>
  <c r="N154" i="1"/>
  <c r="N152" i="1" s="1"/>
  <c r="M154" i="1"/>
  <c r="L154" i="1"/>
  <c r="P153" i="1"/>
  <c r="O153" i="1"/>
  <c r="O150" i="1"/>
  <c r="N150" i="1"/>
  <c r="M150" i="1"/>
  <c r="P150" i="1" s="1"/>
  <c r="L150" i="1"/>
  <c r="J146" i="1"/>
  <c r="J130" i="1" s="1"/>
  <c r="I146" i="1"/>
  <c r="I130" i="1" s="1"/>
  <c r="J145" i="1"/>
  <c r="I145" i="1"/>
  <c r="I143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P136" i="1"/>
  <c r="O136" i="1"/>
  <c r="P133" i="1"/>
  <c r="O133" i="1"/>
  <c r="N133" i="1"/>
  <c r="M133" i="1"/>
  <c r="L133" i="1"/>
  <c r="N127" i="1"/>
  <c r="N125" i="1" s="1"/>
  <c r="M127" i="1"/>
  <c r="L127" i="1"/>
  <c r="P126" i="1"/>
  <c r="O126" i="1"/>
  <c r="N124" i="1"/>
  <c r="N122" i="1" s="1"/>
  <c r="M124" i="1"/>
  <c r="M122" i="1" s="1"/>
  <c r="P122" i="1" s="1"/>
  <c r="L124" i="1"/>
  <c r="P123" i="1"/>
  <c r="O123" i="1"/>
  <c r="N120" i="1"/>
  <c r="M120" i="1"/>
  <c r="L120" i="1"/>
  <c r="O120" i="1" s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N96" i="1"/>
  <c r="N94" i="1" s="1"/>
  <c r="M96" i="1"/>
  <c r="P96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M69" i="1" s="1"/>
  <c r="L71" i="1"/>
  <c r="L69" i="1" s="1"/>
  <c r="P70" i="1"/>
  <c r="O70" i="1"/>
  <c r="O67" i="1"/>
  <c r="N67" i="1"/>
  <c r="M67" i="1"/>
  <c r="L67" i="1"/>
  <c r="N61" i="1"/>
  <c r="N59" i="1" s="1"/>
  <c r="M61" i="1"/>
  <c r="L61" i="1"/>
  <c r="P60" i="1"/>
  <c r="O60" i="1"/>
  <c r="N58" i="1"/>
  <c r="M58" i="1"/>
  <c r="L58" i="1"/>
  <c r="P57" i="1"/>
  <c r="O57" i="1"/>
  <c r="P54" i="1"/>
  <c r="N54" i="1"/>
  <c r="M54" i="1"/>
  <c r="L54" i="1"/>
  <c r="N49" i="1"/>
  <c r="M49" i="1"/>
  <c r="P49" i="1" s="1"/>
  <c r="L49" i="1"/>
  <c r="P48" i="1"/>
  <c r="O48" i="1"/>
  <c r="N46" i="1"/>
  <c r="M46" i="1"/>
  <c r="L46" i="1"/>
  <c r="L44" i="1" s="1"/>
  <c r="P45" i="1"/>
  <c r="O45" i="1"/>
  <c r="O42" i="1"/>
  <c r="N42" i="1"/>
  <c r="M42" i="1"/>
  <c r="L42" i="1"/>
  <c r="P36" i="1"/>
  <c r="N36" i="1"/>
  <c r="M36" i="1"/>
  <c r="O35" i="1"/>
  <c r="N35" i="1"/>
  <c r="M35" i="1"/>
  <c r="M34" i="1" s="1"/>
  <c r="L35" i="1"/>
  <c r="P34" i="1"/>
  <c r="N34" i="1"/>
  <c r="N32" i="1"/>
  <c r="M32" i="1"/>
  <c r="L32" i="1"/>
  <c r="M29" i="1"/>
  <c r="P25" i="1"/>
  <c r="N25" i="1"/>
  <c r="M25" i="1"/>
  <c r="L25" i="1"/>
  <c r="O22" i="1"/>
  <c r="N22" i="1"/>
  <c r="M22" i="1"/>
  <c r="L22" i="1"/>
  <c r="N19" i="1"/>
  <c r="M15" i="1"/>
  <c r="N12" i="1"/>
  <c r="L12" i="1"/>
  <c r="L526" i="9" l="1"/>
  <c r="O526" i="9" s="1"/>
  <c r="L788" i="12"/>
  <c r="O788" i="12" s="1"/>
  <c r="K823" i="15"/>
  <c r="L789" i="11"/>
  <c r="O789" i="11" s="1"/>
  <c r="I87" i="14"/>
  <c r="K87" i="14" s="1"/>
  <c r="L533" i="7"/>
  <c r="O533" i="7" s="1"/>
  <c r="L526" i="8"/>
  <c r="O526" i="8" s="1"/>
  <c r="N300" i="15"/>
  <c r="N298" i="15" s="1"/>
  <c r="L230" i="15"/>
  <c r="J722" i="15"/>
  <c r="N90" i="15"/>
  <c r="N88" i="15" s="1"/>
  <c r="M391" i="15"/>
  <c r="P391" i="15" s="1"/>
  <c r="L631" i="15"/>
  <c r="O631" i="15" s="1"/>
  <c r="K338" i="13"/>
  <c r="L526" i="15"/>
  <c r="O526" i="15" s="1"/>
  <c r="M55" i="15"/>
  <c r="M53" i="15" s="1"/>
  <c r="P61" i="15"/>
  <c r="I148" i="15"/>
  <c r="K148" i="15" s="1"/>
  <c r="P170" i="15"/>
  <c r="L657" i="13"/>
  <c r="L655" i="13" s="1"/>
  <c r="O655" i="13" s="1"/>
  <c r="O660" i="13"/>
  <c r="K362" i="15"/>
  <c r="K824" i="15"/>
  <c r="I216" i="14"/>
  <c r="K216" i="14" s="1"/>
  <c r="O93" i="15"/>
  <c r="K244" i="15"/>
  <c r="P264" i="15"/>
  <c r="M347" i="15"/>
  <c r="M345" i="15" s="1"/>
  <c r="L658" i="15"/>
  <c r="O658" i="15" s="1"/>
  <c r="O46" i="15"/>
  <c r="L279" i="15"/>
  <c r="L277" i="15" s="1"/>
  <c r="O641" i="15"/>
  <c r="L304" i="14"/>
  <c r="O304" i="14" s="1"/>
  <c r="P306" i="15"/>
  <c r="L330" i="14"/>
  <c r="L328" i="14" s="1"/>
  <c r="L404" i="14"/>
  <c r="O404" i="14" s="1"/>
  <c r="L447" i="14"/>
  <c r="O447" i="14" s="1"/>
  <c r="M125" i="15"/>
  <c r="P125" i="15" s="1"/>
  <c r="L155" i="15"/>
  <c r="O155" i="15" s="1"/>
  <c r="I190" i="15"/>
  <c r="K190" i="15" s="1"/>
  <c r="L231" i="15"/>
  <c r="O397" i="15"/>
  <c r="O318" i="15"/>
  <c r="M263" i="15"/>
  <c r="M261" i="15" s="1"/>
  <c r="P269" i="15"/>
  <c r="O282" i="15"/>
  <c r="L300" i="15"/>
  <c r="M348" i="15"/>
  <c r="P348" i="15" s="1"/>
  <c r="K370" i="15"/>
  <c r="I654" i="13"/>
  <c r="K654" i="13" s="1"/>
  <c r="L151" i="14"/>
  <c r="O151" i="14" s="1"/>
  <c r="N55" i="15"/>
  <c r="L122" i="15"/>
  <c r="O122" i="15" s="1"/>
  <c r="L125" i="15"/>
  <c r="O125" i="15" s="1"/>
  <c r="M155" i="15"/>
  <c r="P155" i="15" s="1"/>
  <c r="K176" i="15"/>
  <c r="O264" i="15"/>
  <c r="K379" i="15"/>
  <c r="M549" i="15"/>
  <c r="M546" i="15" s="1"/>
  <c r="K675" i="15"/>
  <c r="K355" i="14"/>
  <c r="K372" i="14"/>
  <c r="J143" i="15"/>
  <c r="J131" i="15" s="1"/>
  <c r="P318" i="15"/>
  <c r="K466" i="15"/>
  <c r="O96" i="15"/>
  <c r="K359" i="15"/>
  <c r="M68" i="14"/>
  <c r="P68" i="14" s="1"/>
  <c r="K145" i="15"/>
  <c r="M69" i="14"/>
  <c r="P69" i="14" s="1"/>
  <c r="N68" i="14"/>
  <c r="N66" i="14" s="1"/>
  <c r="L183" i="14"/>
  <c r="L181" i="14" s="1"/>
  <c r="L33" i="15"/>
  <c r="L31" i="15" s="1"/>
  <c r="L55" i="15"/>
  <c r="L53" i="15" s="1"/>
  <c r="K174" i="15"/>
  <c r="I276" i="15"/>
  <c r="K276" i="15" s="1"/>
  <c r="N301" i="15"/>
  <c r="O301" i="15" s="1"/>
  <c r="L330" i="15"/>
  <c r="L328" i="15" s="1"/>
  <c r="K378" i="15"/>
  <c r="M395" i="15"/>
  <c r="P395" i="15" s="1"/>
  <c r="L404" i="15"/>
  <c r="O404" i="15" s="1"/>
  <c r="N404" i="14"/>
  <c r="N402" i="14" s="1"/>
  <c r="I275" i="14"/>
  <c r="K275" i="14" s="1"/>
  <c r="L43" i="15"/>
  <c r="L41" i="15" s="1"/>
  <c r="N56" i="15"/>
  <c r="N59" i="15"/>
  <c r="P59" i="15" s="1"/>
  <c r="L68" i="15"/>
  <c r="L66" i="15" s="1"/>
  <c r="L151" i="15"/>
  <c r="L149" i="15" s="1"/>
  <c r="L228" i="15"/>
  <c r="L280" i="15"/>
  <c r="P282" i="15"/>
  <c r="K594" i="15"/>
  <c r="N347" i="14"/>
  <c r="N345" i="14" s="1"/>
  <c r="N53" i="15"/>
  <c r="P53" i="15" s="1"/>
  <c r="M321" i="15"/>
  <c r="P321" i="15" s="1"/>
  <c r="I314" i="14"/>
  <c r="K314" i="14" s="1"/>
  <c r="L26" i="15"/>
  <c r="L24" i="15" s="1"/>
  <c r="P266" i="15"/>
  <c r="O269" i="15"/>
  <c r="J288" i="15"/>
  <c r="J275" i="15" s="1"/>
  <c r="K275" i="15" s="1"/>
  <c r="K369" i="15"/>
  <c r="M405" i="15"/>
  <c r="P405" i="15" s="1"/>
  <c r="I442" i="14"/>
  <c r="K442" i="14" s="1"/>
  <c r="O61" i="15"/>
  <c r="L90" i="15"/>
  <c r="L88" i="15" s="1"/>
  <c r="N134" i="15"/>
  <c r="N132" i="15" s="1"/>
  <c r="O140" i="15"/>
  <c r="O303" i="15"/>
  <c r="K338" i="15"/>
  <c r="K360" i="15"/>
  <c r="L788" i="15"/>
  <c r="O788" i="15" s="1"/>
  <c r="M304" i="14"/>
  <c r="P304" i="14" s="1"/>
  <c r="K359" i="14"/>
  <c r="P46" i="15"/>
  <c r="L91" i="15"/>
  <c r="L121" i="15"/>
  <c r="L119" i="15" s="1"/>
  <c r="O119" i="15" s="1"/>
  <c r="M121" i="15"/>
  <c r="P121" i="15" s="1"/>
  <c r="N135" i="15"/>
  <c r="O135" i="15" s="1"/>
  <c r="L138" i="15"/>
  <c r="O138" i="15" s="1"/>
  <c r="K255" i="15"/>
  <c r="M317" i="15"/>
  <c r="M315" i="15" s="1"/>
  <c r="J433" i="15"/>
  <c r="J417" i="15" s="1"/>
  <c r="L446" i="15"/>
  <c r="L444" i="15" s="1"/>
  <c r="K561" i="15"/>
  <c r="O690" i="15"/>
  <c r="K822" i="15"/>
  <c r="K828" i="15"/>
  <c r="O69" i="15"/>
  <c r="M125" i="14"/>
  <c r="P125" i="14" s="1"/>
  <c r="K176" i="14"/>
  <c r="L230" i="14"/>
  <c r="I559" i="14"/>
  <c r="I543" i="14" s="1"/>
  <c r="N44" i="15"/>
  <c r="O44" i="15" s="1"/>
  <c r="L56" i="15"/>
  <c r="N68" i="15"/>
  <c r="N66" i="15" s="1"/>
  <c r="N91" i="15"/>
  <c r="K98" i="15"/>
  <c r="I130" i="15"/>
  <c r="K130" i="15" s="1"/>
  <c r="M151" i="15"/>
  <c r="M149" i="15" s="1"/>
  <c r="L183" i="15"/>
  <c r="L181" i="15" s="1"/>
  <c r="O186" i="15"/>
  <c r="K215" i="15"/>
  <c r="L217" i="15"/>
  <c r="O217" i="15" s="1"/>
  <c r="I233" i="15"/>
  <c r="K233" i="15" s="1"/>
  <c r="L249" i="15"/>
  <c r="O249" i="15" s="1"/>
  <c r="N263" i="15"/>
  <c r="K271" i="15"/>
  <c r="L283" i="15"/>
  <c r="O283" i="15" s="1"/>
  <c r="M300" i="15"/>
  <c r="P303" i="15"/>
  <c r="P320" i="15"/>
  <c r="N330" i="15"/>
  <c r="N328" i="15" s="1"/>
  <c r="I364" i="15"/>
  <c r="M392" i="15"/>
  <c r="P392" i="15" s="1"/>
  <c r="I654" i="15"/>
  <c r="K654" i="15" s="1"/>
  <c r="K672" i="15"/>
  <c r="O791" i="15"/>
  <c r="K826" i="15"/>
  <c r="L184" i="14"/>
  <c r="L546" i="14"/>
  <c r="O546" i="14" s="1"/>
  <c r="M47" i="15"/>
  <c r="P47" i="15" s="1"/>
  <c r="O58" i="15"/>
  <c r="P69" i="15"/>
  <c r="P124" i="15"/>
  <c r="L167" i="15"/>
  <c r="L165" i="15" s="1"/>
  <c r="O170" i="15"/>
  <c r="O184" i="15"/>
  <c r="M187" i="15"/>
  <c r="P187" i="15" s="1"/>
  <c r="L198" i="15"/>
  <c r="O198" i="15" s="1"/>
  <c r="L209" i="15"/>
  <c r="O209" i="15" s="1"/>
  <c r="L229" i="15"/>
  <c r="P285" i="15"/>
  <c r="K374" i="15"/>
  <c r="O394" i="15"/>
  <c r="I433" i="15"/>
  <c r="I417" i="15" s="1"/>
  <c r="L546" i="15"/>
  <c r="L544" i="15" s="1"/>
  <c r="L657" i="15"/>
  <c r="O657" i="15" s="1"/>
  <c r="K673" i="15"/>
  <c r="O173" i="14"/>
  <c r="K828" i="14"/>
  <c r="L59" i="15"/>
  <c r="O168" i="15"/>
  <c r="O266" i="15"/>
  <c r="M279" i="15"/>
  <c r="M277" i="15" s="1"/>
  <c r="J327" i="15"/>
  <c r="K327" i="15" s="1"/>
  <c r="L391" i="15"/>
  <c r="P394" i="15"/>
  <c r="K674" i="15"/>
  <c r="P173" i="14"/>
  <c r="K370" i="14"/>
  <c r="M171" i="15"/>
  <c r="P171" i="15" s="1"/>
  <c r="N279" i="15"/>
  <c r="J355" i="15"/>
  <c r="K355" i="15" s="1"/>
  <c r="I443" i="15"/>
  <c r="K443" i="15" s="1"/>
  <c r="K825" i="15"/>
  <c r="L23" i="15"/>
  <c r="L21" i="15" s="1"/>
  <c r="I112" i="15"/>
  <c r="K112" i="15" s="1"/>
  <c r="L263" i="15"/>
  <c r="P331" i="15"/>
  <c r="K340" i="15"/>
  <c r="K385" i="15"/>
  <c r="N404" i="15"/>
  <c r="N402" i="15" s="1"/>
  <c r="J721" i="15"/>
  <c r="L526" i="5"/>
  <c r="O526" i="5" s="1"/>
  <c r="N167" i="14"/>
  <c r="N165" i="14" s="1"/>
  <c r="M183" i="14"/>
  <c r="M181" i="14" s="1"/>
  <c r="P186" i="14"/>
  <c r="L405" i="14"/>
  <c r="O405" i="14" s="1"/>
  <c r="J721" i="14"/>
  <c r="K822" i="14"/>
  <c r="O133" i="15"/>
  <c r="P137" i="15"/>
  <c r="M134" i="15"/>
  <c r="N152" i="15"/>
  <c r="O152" i="15" s="1"/>
  <c r="N151" i="15"/>
  <c r="P166" i="15"/>
  <c r="M334" i="15"/>
  <c r="P334" i="15" s="1"/>
  <c r="P336" i="15"/>
  <c r="P771" i="15"/>
  <c r="M770" i="15"/>
  <c r="P770" i="15" s="1"/>
  <c r="P806" i="15"/>
  <c r="M805" i="15"/>
  <c r="P805" i="15" s="1"/>
  <c r="I276" i="12"/>
  <c r="K276" i="12" s="1"/>
  <c r="M300" i="14"/>
  <c r="M298" i="14" s="1"/>
  <c r="P298" i="14" s="1"/>
  <c r="L391" i="14"/>
  <c r="O391" i="14" s="1"/>
  <c r="M405" i="14"/>
  <c r="P405" i="14" s="1"/>
  <c r="M12" i="15"/>
  <c r="M19" i="15"/>
  <c r="P71" i="15"/>
  <c r="M68" i="15"/>
  <c r="I77" i="15"/>
  <c r="I76" i="15"/>
  <c r="K80" i="15"/>
  <c r="K144" i="15"/>
  <c r="P154" i="15"/>
  <c r="I216" i="15"/>
  <c r="K216" i="15" s="1"/>
  <c r="K225" i="15"/>
  <c r="K237" i="15"/>
  <c r="I226" i="15"/>
  <c r="K226" i="15" s="1"/>
  <c r="P472" i="15"/>
  <c r="M469" i="15"/>
  <c r="P469" i="15" s="1"/>
  <c r="M470" i="15"/>
  <c r="P470" i="15" s="1"/>
  <c r="L477" i="15"/>
  <c r="O477" i="15" s="1"/>
  <c r="L469" i="15"/>
  <c r="O469" i="15" s="1"/>
  <c r="O479" i="15"/>
  <c r="L36" i="15"/>
  <c r="J364" i="15"/>
  <c r="K365" i="15"/>
  <c r="O468" i="15"/>
  <c r="L467" i="15"/>
  <c r="O467" i="15" s="1"/>
  <c r="M347" i="11"/>
  <c r="M345" i="11" s="1"/>
  <c r="L55" i="14"/>
  <c r="L53" i="14" s="1"/>
  <c r="M155" i="14"/>
  <c r="P155" i="14" s="1"/>
  <c r="M263" i="14"/>
  <c r="M261" i="14" s="1"/>
  <c r="P269" i="14"/>
  <c r="L347" i="14"/>
  <c r="L345" i="14" s="1"/>
  <c r="K379" i="14"/>
  <c r="N405" i="14"/>
  <c r="L408" i="14"/>
  <c r="O408" i="14" s="1"/>
  <c r="O641" i="14"/>
  <c r="K651" i="14"/>
  <c r="N26" i="15"/>
  <c r="N16" i="15" s="1"/>
  <c r="N29" i="15"/>
  <c r="M23" i="15"/>
  <c r="M21" i="15" s="1"/>
  <c r="M43" i="15"/>
  <c r="M41" i="15" s="1"/>
  <c r="M44" i="15"/>
  <c r="M56" i="15"/>
  <c r="K115" i="15"/>
  <c r="O137" i="15"/>
  <c r="M183" i="15"/>
  <c r="M181" i="15" s="1"/>
  <c r="M184" i="15"/>
  <c r="P184" i="15" s="1"/>
  <c r="I197" i="15"/>
  <c r="K197" i="15" s="1"/>
  <c r="P262" i="15"/>
  <c r="N351" i="15"/>
  <c r="O351" i="15" s="1"/>
  <c r="P353" i="15"/>
  <c r="P755" i="15"/>
  <c r="M754" i="15"/>
  <c r="P754" i="15" s="1"/>
  <c r="N15" i="15"/>
  <c r="I131" i="15"/>
  <c r="P346" i="15"/>
  <c r="P58" i="13"/>
  <c r="L217" i="14"/>
  <c r="O217" i="14" s="1"/>
  <c r="L301" i="14"/>
  <c r="O301" i="14" s="1"/>
  <c r="O25" i="15"/>
  <c r="L47" i="15"/>
  <c r="O47" i="15" s="1"/>
  <c r="O49" i="15"/>
  <c r="O71" i="15"/>
  <c r="M72" i="15"/>
  <c r="P72" i="15" s="1"/>
  <c r="M26" i="15"/>
  <c r="P140" i="15"/>
  <c r="M138" i="15"/>
  <c r="P138" i="15" s="1"/>
  <c r="M167" i="15"/>
  <c r="M168" i="15"/>
  <c r="P168" i="15" s="1"/>
  <c r="L187" i="15"/>
  <c r="O187" i="15" s="1"/>
  <c r="O189" i="15"/>
  <c r="L238" i="15"/>
  <c r="I314" i="15"/>
  <c r="K314" i="15" s="1"/>
  <c r="K325" i="15"/>
  <c r="P15" i="15"/>
  <c r="P42" i="15"/>
  <c r="P182" i="15"/>
  <c r="P333" i="15"/>
  <c r="M330" i="15"/>
  <c r="N395" i="15"/>
  <c r="N391" i="15"/>
  <c r="N389" i="15" s="1"/>
  <c r="N504" i="15"/>
  <c r="N502" i="15" s="1"/>
  <c r="N505" i="15"/>
  <c r="O806" i="15"/>
  <c r="L805" i="15"/>
  <c r="O805" i="15" s="1"/>
  <c r="M279" i="14"/>
  <c r="P279" i="14" s="1"/>
  <c r="K360" i="14"/>
  <c r="K824" i="14"/>
  <c r="O12" i="15"/>
  <c r="L15" i="15"/>
  <c r="P22" i="15"/>
  <c r="P58" i="15"/>
  <c r="O67" i="15"/>
  <c r="M91" i="15"/>
  <c r="P93" i="15"/>
  <c r="M90" i="15"/>
  <c r="P96" i="15"/>
  <c r="K99" i="15"/>
  <c r="L134" i="15"/>
  <c r="O154" i="15"/>
  <c r="L171" i="15"/>
  <c r="O171" i="15" s="1"/>
  <c r="O173" i="15"/>
  <c r="P186" i="15"/>
  <c r="N227" i="15"/>
  <c r="P410" i="15"/>
  <c r="M408" i="15"/>
  <c r="P408" i="15" s="1"/>
  <c r="N23" i="15"/>
  <c r="O74" i="15"/>
  <c r="P420" i="15"/>
  <c r="O32" i="15"/>
  <c r="L29" i="15"/>
  <c r="L348" i="15"/>
  <c r="O348" i="15" s="1"/>
  <c r="O350" i="15"/>
  <c r="L347" i="15"/>
  <c r="N422" i="15"/>
  <c r="N421" i="15"/>
  <c r="N419" i="15" s="1"/>
  <c r="M526" i="15"/>
  <c r="P526" i="15" s="1"/>
  <c r="P528" i="15"/>
  <c r="M525" i="15"/>
  <c r="M523" i="15" s="1"/>
  <c r="P523" i="15" s="1"/>
  <c r="O549" i="15"/>
  <c r="N547" i="15"/>
  <c r="O547" i="15" s="1"/>
  <c r="N12" i="15"/>
  <c r="N43" i="15"/>
  <c r="N121" i="15"/>
  <c r="N119" i="15" s="1"/>
  <c r="N167" i="15"/>
  <c r="N183" i="15"/>
  <c r="N181" i="15" s="1"/>
  <c r="K260" i="15"/>
  <c r="K309" i="15"/>
  <c r="I297" i="15"/>
  <c r="K297" i="15" s="1"/>
  <c r="O323" i="15"/>
  <c r="L317" i="15"/>
  <c r="L331" i="15"/>
  <c r="O331" i="15" s="1"/>
  <c r="O333" i="15"/>
  <c r="O424" i="15"/>
  <c r="O528" i="15"/>
  <c r="N525" i="15"/>
  <c r="L533" i="15"/>
  <c r="O533" i="15" s="1"/>
  <c r="L525" i="15"/>
  <c r="O535" i="15"/>
  <c r="I543" i="15"/>
  <c r="K543" i="15" s="1"/>
  <c r="K559" i="15"/>
  <c r="L304" i="15"/>
  <c r="O304" i="15" s="1"/>
  <c r="O336" i="15"/>
  <c r="O353" i="15"/>
  <c r="L402" i="15"/>
  <c r="O402" i="15" s="1"/>
  <c r="M404" i="15"/>
  <c r="P404" i="15" s="1"/>
  <c r="M449" i="15"/>
  <c r="P524" i="15"/>
  <c r="I592" i="15"/>
  <c r="K592" i="15" s="1"/>
  <c r="K593" i="15"/>
  <c r="L632" i="15"/>
  <c r="O632" i="15" s="1"/>
  <c r="O634" i="15"/>
  <c r="N754" i="15"/>
  <c r="N805" i="15"/>
  <c r="K821" i="15"/>
  <c r="K827" i="15"/>
  <c r="N280" i="15"/>
  <c r="P280" i="15" s="1"/>
  <c r="K381" i="15"/>
  <c r="L405" i="15"/>
  <c r="O405" i="15" s="1"/>
  <c r="O407" i="15"/>
  <c r="I434" i="15"/>
  <c r="N449" i="15"/>
  <c r="N523" i="15"/>
  <c r="P545" i="15"/>
  <c r="L685" i="15"/>
  <c r="O685" i="15" s="1"/>
  <c r="N737" i="15"/>
  <c r="P787" i="15"/>
  <c r="M786" i="15"/>
  <c r="P786" i="15" s="1"/>
  <c r="L429" i="15"/>
  <c r="O429" i="15" s="1"/>
  <c r="L421" i="15"/>
  <c r="N544" i="15"/>
  <c r="N786" i="15"/>
  <c r="N317" i="15"/>
  <c r="O320" i="15"/>
  <c r="N347" i="15"/>
  <c r="P350" i="15"/>
  <c r="K372" i="15"/>
  <c r="P403" i="15"/>
  <c r="L408" i="15"/>
  <c r="O408" i="15" s="1"/>
  <c r="O410" i="15"/>
  <c r="M421" i="15"/>
  <c r="M419" i="15" s="1"/>
  <c r="M422" i="15"/>
  <c r="P422" i="15" s="1"/>
  <c r="O431" i="15"/>
  <c r="L470" i="15"/>
  <c r="O470" i="15" s="1"/>
  <c r="O472" i="15"/>
  <c r="J537" i="15"/>
  <c r="O630" i="15"/>
  <c r="N632" i="15"/>
  <c r="P686" i="15"/>
  <c r="M685" i="15"/>
  <c r="P685" i="15" s="1"/>
  <c r="I785" i="15"/>
  <c r="K785" i="15" s="1"/>
  <c r="K800" i="15"/>
  <c r="L422" i="15"/>
  <c r="O422" i="15" s="1"/>
  <c r="I442" i="15"/>
  <c r="K442" i="15" s="1"/>
  <c r="L454" i="15"/>
  <c r="O454" i="15" s="1"/>
  <c r="L502" i="15"/>
  <c r="O502" i="15" s="1"/>
  <c r="O557" i="15"/>
  <c r="M629" i="15"/>
  <c r="P629" i="15" s="1"/>
  <c r="M502" i="15"/>
  <c r="P502" i="15" s="1"/>
  <c r="K576" i="15"/>
  <c r="K651" i="15"/>
  <c r="L555" i="2"/>
  <c r="O555" i="2" s="1"/>
  <c r="N55" i="14"/>
  <c r="N53" i="14" s="1"/>
  <c r="O266" i="14"/>
  <c r="M301" i="14"/>
  <c r="P301" i="14" s="1"/>
  <c r="M408" i="14"/>
  <c r="P408" i="14" s="1"/>
  <c r="M472" i="14"/>
  <c r="P154" i="14"/>
  <c r="J364" i="14"/>
  <c r="N121" i="14"/>
  <c r="N119" i="14" s="1"/>
  <c r="L134" i="14"/>
  <c r="L132" i="14" s="1"/>
  <c r="O132" i="14" s="1"/>
  <c r="P266" i="14"/>
  <c r="N330" i="14"/>
  <c r="N328" i="14" s="1"/>
  <c r="K378" i="14"/>
  <c r="K381" i="14"/>
  <c r="I522" i="14"/>
  <c r="K522" i="14" s="1"/>
  <c r="M43" i="14"/>
  <c r="M41" i="14" s="1"/>
  <c r="O96" i="14"/>
  <c r="N168" i="14"/>
  <c r="O168" i="14" s="1"/>
  <c r="N263" i="14"/>
  <c r="N261" i="14" s="1"/>
  <c r="K340" i="14"/>
  <c r="N90" i="14"/>
  <c r="N88" i="14" s="1"/>
  <c r="P96" i="14"/>
  <c r="I190" i="14"/>
  <c r="K190" i="14" s="1"/>
  <c r="P350" i="14"/>
  <c r="K821" i="14"/>
  <c r="K325" i="13"/>
  <c r="N43" i="14"/>
  <c r="N41" i="14" s="1"/>
  <c r="O46" i="14"/>
  <c r="M134" i="14"/>
  <c r="N279" i="14"/>
  <c r="N277" i="14" s="1"/>
  <c r="K561" i="14"/>
  <c r="N279" i="11"/>
  <c r="N277" i="11" s="1"/>
  <c r="N90" i="12"/>
  <c r="N88" i="12" s="1"/>
  <c r="I86" i="13"/>
  <c r="K86" i="13" s="1"/>
  <c r="N121" i="13"/>
  <c r="N119" i="13" s="1"/>
  <c r="M134" i="13"/>
  <c r="M132" i="13" s="1"/>
  <c r="N263" i="13"/>
  <c r="N261" i="13" s="1"/>
  <c r="P46" i="14"/>
  <c r="P74" i="14"/>
  <c r="I76" i="14"/>
  <c r="I64" i="14" s="1"/>
  <c r="K64" i="14" s="1"/>
  <c r="O91" i="14"/>
  <c r="M135" i="14"/>
  <c r="P135" i="14" s="1"/>
  <c r="O137" i="14"/>
  <c r="K244" i="14"/>
  <c r="L228" i="14"/>
  <c r="J288" i="14"/>
  <c r="J275" i="14" s="1"/>
  <c r="P303" i="14"/>
  <c r="K365" i="14"/>
  <c r="M395" i="14"/>
  <c r="P395" i="14" s="1"/>
  <c r="J722" i="14"/>
  <c r="L788" i="14"/>
  <c r="O788" i="14" s="1"/>
  <c r="I233" i="13"/>
  <c r="K233" i="13" s="1"/>
  <c r="P91" i="14"/>
  <c r="M138" i="14"/>
  <c r="P138" i="14" s="1"/>
  <c r="P353" i="14"/>
  <c r="O44" i="14"/>
  <c r="O71" i="14"/>
  <c r="M318" i="14"/>
  <c r="P318" i="14" s="1"/>
  <c r="O320" i="14"/>
  <c r="L631" i="14"/>
  <c r="O631" i="14" s="1"/>
  <c r="L55" i="13"/>
  <c r="L53" i="13" s="1"/>
  <c r="M300" i="13"/>
  <c r="M298" i="13" s="1"/>
  <c r="M330" i="13"/>
  <c r="M328" i="13" s="1"/>
  <c r="J721" i="13"/>
  <c r="L43" i="14"/>
  <c r="L41" i="14" s="1"/>
  <c r="P44" i="14"/>
  <c r="L198" i="14"/>
  <c r="O198" i="14" s="1"/>
  <c r="I208" i="14"/>
  <c r="K208" i="14" s="1"/>
  <c r="N300" i="14"/>
  <c r="N298" i="14" s="1"/>
  <c r="O657" i="14"/>
  <c r="L655" i="14"/>
  <c r="O655" i="14" s="1"/>
  <c r="O318" i="13"/>
  <c r="N26" i="14"/>
  <c r="N16" i="14" s="1"/>
  <c r="O49" i="14"/>
  <c r="I77" i="14"/>
  <c r="I65" i="14" s="1"/>
  <c r="K65" i="14" s="1"/>
  <c r="O93" i="14"/>
  <c r="N134" i="14"/>
  <c r="N132" i="14" s="1"/>
  <c r="L167" i="14"/>
  <c r="O170" i="14"/>
  <c r="N183" i="14"/>
  <c r="N181" i="14" s="1"/>
  <c r="L187" i="14"/>
  <c r="O187" i="14" s="1"/>
  <c r="L264" i="14"/>
  <c r="M317" i="14"/>
  <c r="I364" i="14"/>
  <c r="M404" i="14"/>
  <c r="I433" i="14"/>
  <c r="I417" i="14" s="1"/>
  <c r="O660" i="14"/>
  <c r="P320" i="13"/>
  <c r="N23" i="14"/>
  <c r="N13" i="14" s="1"/>
  <c r="N11" i="14" s="1"/>
  <c r="L33" i="14"/>
  <c r="P49" i="14"/>
  <c r="O74" i="14"/>
  <c r="K83" i="14"/>
  <c r="L90" i="14"/>
  <c r="P93" i="14"/>
  <c r="O140" i="14"/>
  <c r="I148" i="14"/>
  <c r="K148" i="14" s="1"/>
  <c r="M167" i="14"/>
  <c r="P170" i="14"/>
  <c r="L209" i="14"/>
  <c r="O209" i="14" s="1"/>
  <c r="I260" i="14"/>
  <c r="K260" i="14" s="1"/>
  <c r="N264" i="14"/>
  <c r="P264" i="14" s="1"/>
  <c r="L300" i="14"/>
  <c r="N317" i="14"/>
  <c r="N315" i="14" s="1"/>
  <c r="M348" i="14"/>
  <c r="P348" i="14" s="1"/>
  <c r="O407" i="14"/>
  <c r="I434" i="14"/>
  <c r="I418" i="14" s="1"/>
  <c r="K418" i="14" s="1"/>
  <c r="I654" i="14"/>
  <c r="K654" i="14" s="1"/>
  <c r="M167" i="13"/>
  <c r="M165" i="13" s="1"/>
  <c r="L68" i="14"/>
  <c r="M90" i="14"/>
  <c r="I112" i="14"/>
  <c r="K112" i="14" s="1"/>
  <c r="N151" i="14"/>
  <c r="N149" i="14" s="1"/>
  <c r="P189" i="14"/>
  <c r="L263" i="14"/>
  <c r="L267" i="14"/>
  <c r="O267" i="14" s="1"/>
  <c r="M280" i="14"/>
  <c r="P280" i="14" s="1"/>
  <c r="M283" i="14"/>
  <c r="P283" i="14" s="1"/>
  <c r="P333" i="14"/>
  <c r="K362" i="14"/>
  <c r="K369" i="14"/>
  <c r="K374" i="14"/>
  <c r="N391" i="14"/>
  <c r="N389" i="14" s="1"/>
  <c r="L687" i="14"/>
  <c r="O331" i="13"/>
  <c r="K672" i="14"/>
  <c r="N151" i="13"/>
  <c r="N149" i="13" s="1"/>
  <c r="K193" i="13"/>
  <c r="L391" i="13"/>
  <c r="O391" i="13" s="1"/>
  <c r="O456" i="13"/>
  <c r="N184" i="14"/>
  <c r="O186" i="14"/>
  <c r="L231" i="14"/>
  <c r="K287" i="14"/>
  <c r="M334" i="14"/>
  <c r="P334" i="14" s="1"/>
  <c r="L36" i="14"/>
  <c r="O36" i="14" s="1"/>
  <c r="J433" i="14"/>
  <c r="K577" i="14"/>
  <c r="K669" i="14"/>
  <c r="K673" i="14"/>
  <c r="L90" i="13"/>
  <c r="L88" i="13" s="1"/>
  <c r="O351" i="13"/>
  <c r="M55" i="14"/>
  <c r="M53" i="14" s="1"/>
  <c r="L121" i="14"/>
  <c r="O121" i="14" s="1"/>
  <c r="L317" i="14"/>
  <c r="O323" i="14"/>
  <c r="M347" i="14"/>
  <c r="K385" i="14"/>
  <c r="K437" i="14"/>
  <c r="K569" i="14"/>
  <c r="K674" i="14"/>
  <c r="L688" i="14"/>
  <c r="O688" i="14" s="1"/>
  <c r="O791" i="14"/>
  <c r="L155" i="14"/>
  <c r="O155" i="14" s="1"/>
  <c r="O157" i="14"/>
  <c r="L121" i="12"/>
  <c r="O121" i="12" s="1"/>
  <c r="L69" i="13"/>
  <c r="O69" i="13" s="1"/>
  <c r="L151" i="13"/>
  <c r="M391" i="13"/>
  <c r="P391" i="13" s="1"/>
  <c r="M122" i="14"/>
  <c r="P122" i="14" s="1"/>
  <c r="M152" i="14"/>
  <c r="P152" i="14" s="1"/>
  <c r="J327" i="14"/>
  <c r="K327" i="14" s="1"/>
  <c r="K338" i="14"/>
  <c r="O535" i="14"/>
  <c r="L525" i="14"/>
  <c r="O525" i="14" s="1"/>
  <c r="L533" i="14"/>
  <c r="O533" i="14" s="1"/>
  <c r="P424" i="14"/>
  <c r="M421" i="14"/>
  <c r="P421" i="14" s="1"/>
  <c r="M422" i="14"/>
  <c r="P422" i="14" s="1"/>
  <c r="M134" i="12"/>
  <c r="P134" i="12" s="1"/>
  <c r="M138" i="12"/>
  <c r="P138" i="12" s="1"/>
  <c r="K824" i="12"/>
  <c r="N68" i="13"/>
  <c r="N66" i="13" s="1"/>
  <c r="L134" i="13"/>
  <c r="L132" i="13" s="1"/>
  <c r="L231" i="13"/>
  <c r="J364" i="13"/>
  <c r="L56" i="14"/>
  <c r="O56" i="14" s="1"/>
  <c r="O58" i="14"/>
  <c r="L238" i="14"/>
  <c r="L229" i="14"/>
  <c r="L72" i="13"/>
  <c r="O72" i="13" s="1"/>
  <c r="L122" i="13"/>
  <c r="O122" i="13" s="1"/>
  <c r="L152" i="13"/>
  <c r="O152" i="13" s="1"/>
  <c r="L155" i="13"/>
  <c r="O155" i="13" s="1"/>
  <c r="L392" i="13"/>
  <c r="O392" i="13" s="1"/>
  <c r="P25" i="14"/>
  <c r="M15" i="14"/>
  <c r="O54" i="14"/>
  <c r="P58" i="14"/>
  <c r="M23" i="14"/>
  <c r="L59" i="14"/>
  <c r="O59" i="14" s="1"/>
  <c r="L26" i="14"/>
  <c r="O61" i="14"/>
  <c r="I86" i="14"/>
  <c r="K86" i="14" s="1"/>
  <c r="K98" i="14"/>
  <c r="O420" i="14"/>
  <c r="P771" i="14"/>
  <c r="M770" i="14"/>
  <c r="P770" i="14" s="1"/>
  <c r="L125" i="14"/>
  <c r="O125" i="14" s="1"/>
  <c r="O127" i="14"/>
  <c r="J143" i="14"/>
  <c r="J131" i="14" s="1"/>
  <c r="K145" i="14"/>
  <c r="I143" i="14"/>
  <c r="M171" i="13"/>
  <c r="P171" i="13" s="1"/>
  <c r="M279" i="13"/>
  <c r="M277" i="13" s="1"/>
  <c r="P277" i="13" s="1"/>
  <c r="M331" i="13"/>
  <c r="P331" i="13" s="1"/>
  <c r="N330" i="13"/>
  <c r="N328" i="13" s="1"/>
  <c r="L408" i="13"/>
  <c r="O408" i="13" s="1"/>
  <c r="L23" i="14"/>
  <c r="N15" i="14"/>
  <c r="P32" i="14"/>
  <c r="M29" i="14"/>
  <c r="M56" i="14"/>
  <c r="P56" i="14" s="1"/>
  <c r="M26" i="14"/>
  <c r="P61" i="14"/>
  <c r="K80" i="14"/>
  <c r="K116" i="14"/>
  <c r="O120" i="14"/>
  <c r="O150" i="14"/>
  <c r="L429" i="14"/>
  <c r="O429" i="14" s="1"/>
  <c r="L421" i="14"/>
  <c r="O421" i="14" s="1"/>
  <c r="O431" i="14"/>
  <c r="P61" i="12"/>
  <c r="K385" i="12"/>
  <c r="I112" i="13"/>
  <c r="K112" i="13" s="1"/>
  <c r="M187" i="13"/>
  <c r="P187" i="13" s="1"/>
  <c r="L238" i="13"/>
  <c r="O238" i="13" s="1"/>
  <c r="L263" i="13"/>
  <c r="L261" i="13" s="1"/>
  <c r="I434" i="13"/>
  <c r="K434" i="13" s="1"/>
  <c r="N29" i="14"/>
  <c r="N28" i="14" s="1"/>
  <c r="N31" i="14"/>
  <c r="P59" i="14"/>
  <c r="M121" i="14"/>
  <c r="L122" i="14"/>
  <c r="O122" i="14" s="1"/>
  <c r="O124" i="14"/>
  <c r="M151" i="14"/>
  <c r="L152" i="14"/>
  <c r="O152" i="14" s="1"/>
  <c r="O154" i="14"/>
  <c r="I164" i="14"/>
  <c r="K164" i="14" s="1"/>
  <c r="K255" i="14"/>
  <c r="I248" i="14"/>
  <c r="I233" i="14"/>
  <c r="K233" i="14" s="1"/>
  <c r="L279" i="14"/>
  <c r="I297" i="14"/>
  <c r="K297" i="14" s="1"/>
  <c r="M330" i="14"/>
  <c r="L331" i="14"/>
  <c r="O331" i="14" s="1"/>
  <c r="O333" i="14"/>
  <c r="M391" i="14"/>
  <c r="L392" i="14"/>
  <c r="O392" i="14" s="1"/>
  <c r="O394" i="14"/>
  <c r="J543" i="14"/>
  <c r="L632" i="14"/>
  <c r="O632" i="14" s="1"/>
  <c r="O634" i="14"/>
  <c r="N770" i="14"/>
  <c r="N788" i="14"/>
  <c r="N786" i="14" s="1"/>
  <c r="K827" i="14"/>
  <c r="O329" i="14"/>
  <c r="L334" i="14"/>
  <c r="O334" i="14" s="1"/>
  <c r="O336" i="14"/>
  <c r="L348" i="14"/>
  <c r="O348" i="14" s="1"/>
  <c r="O350" i="14"/>
  <c r="L395" i="14"/>
  <c r="O395" i="14" s="1"/>
  <c r="O397" i="14"/>
  <c r="L547" i="14"/>
  <c r="O549" i="14"/>
  <c r="P631" i="14"/>
  <c r="M629" i="14"/>
  <c r="P629" i="14" s="1"/>
  <c r="I785" i="14"/>
  <c r="K785" i="14" s="1"/>
  <c r="K800" i="14"/>
  <c r="K146" i="14"/>
  <c r="I197" i="14"/>
  <c r="K197" i="14" s="1"/>
  <c r="M331" i="14"/>
  <c r="P331" i="14" s="1"/>
  <c r="L351" i="14"/>
  <c r="O351" i="14" s="1"/>
  <c r="O353" i="14"/>
  <c r="O390" i="14"/>
  <c r="M392" i="14"/>
  <c r="P392" i="14" s="1"/>
  <c r="O456" i="14"/>
  <c r="K462" i="14"/>
  <c r="O472" i="14"/>
  <c r="N469" i="14"/>
  <c r="N470" i="14"/>
  <c r="M549" i="14"/>
  <c r="I592" i="14"/>
  <c r="K592" i="14" s="1"/>
  <c r="K593" i="14"/>
  <c r="O630" i="14"/>
  <c r="N737" i="14"/>
  <c r="P787" i="14"/>
  <c r="M786" i="14"/>
  <c r="P786" i="14" s="1"/>
  <c r="K823" i="14"/>
  <c r="L19" i="14"/>
  <c r="L249" i="14"/>
  <c r="O249" i="14" s="1"/>
  <c r="L280" i="14"/>
  <c r="O280" i="14" s="1"/>
  <c r="O346" i="14"/>
  <c r="L446" i="14"/>
  <c r="O446" i="14" s="1"/>
  <c r="J537" i="14"/>
  <c r="J522" i="14" s="1"/>
  <c r="K538" i="14"/>
  <c r="O545" i="14"/>
  <c r="N632" i="14"/>
  <c r="P686" i="14"/>
  <c r="M685" i="14"/>
  <c r="P685" i="14" s="1"/>
  <c r="P806" i="14"/>
  <c r="M805" i="14"/>
  <c r="P805" i="14" s="1"/>
  <c r="O262" i="14"/>
  <c r="L283" i="14"/>
  <c r="O283" i="14" s="1"/>
  <c r="M351" i="14"/>
  <c r="P351" i="14" s="1"/>
  <c r="L422" i="14"/>
  <c r="O422" i="14" s="1"/>
  <c r="O424" i="14"/>
  <c r="M502" i="14"/>
  <c r="P502" i="14" s="1"/>
  <c r="N547" i="14"/>
  <c r="M754" i="14"/>
  <c r="P754" i="14" s="1"/>
  <c r="P323" i="14"/>
  <c r="L469" i="14"/>
  <c r="L477" i="14"/>
  <c r="O477" i="14" s="1"/>
  <c r="L330" i="13"/>
  <c r="L328" i="13" s="1"/>
  <c r="L330" i="12"/>
  <c r="L328" i="12" s="1"/>
  <c r="N72" i="13"/>
  <c r="L183" i="13"/>
  <c r="L181" i="13" s="1"/>
  <c r="K224" i="13"/>
  <c r="M280" i="13"/>
  <c r="P280" i="13" s="1"/>
  <c r="K435" i="13"/>
  <c r="K87" i="11"/>
  <c r="I260" i="12"/>
  <c r="K260" i="12" s="1"/>
  <c r="M347" i="12"/>
  <c r="M345" i="12" s="1"/>
  <c r="I130" i="13"/>
  <c r="K130" i="13" s="1"/>
  <c r="M283" i="13"/>
  <c r="P283" i="13" s="1"/>
  <c r="K372" i="13"/>
  <c r="K649" i="12"/>
  <c r="L56" i="13"/>
  <c r="O56" i="13" s="1"/>
  <c r="L68" i="13"/>
  <c r="P93" i="13"/>
  <c r="O135" i="13"/>
  <c r="O189" i="13"/>
  <c r="P269" i="13"/>
  <c r="L334" i="13"/>
  <c r="O334" i="13" s="1"/>
  <c r="L688" i="13"/>
  <c r="O688" i="13" s="1"/>
  <c r="M23" i="13"/>
  <c r="M21" i="13" s="1"/>
  <c r="I77" i="13"/>
  <c r="I65" i="13" s="1"/>
  <c r="K65" i="13" s="1"/>
  <c r="N391" i="13"/>
  <c r="N389" i="13" s="1"/>
  <c r="N90" i="13"/>
  <c r="N88" i="13" s="1"/>
  <c r="K216" i="13"/>
  <c r="M318" i="13"/>
  <c r="P318" i="13" s="1"/>
  <c r="K379" i="13"/>
  <c r="N392" i="13"/>
  <c r="L422" i="13"/>
  <c r="O422" i="13" s="1"/>
  <c r="K821" i="13"/>
  <c r="K824" i="13"/>
  <c r="K827" i="13"/>
  <c r="M94" i="11"/>
  <c r="P94" i="11" s="1"/>
  <c r="M263" i="11"/>
  <c r="M261" i="11" s="1"/>
  <c r="L151" i="12"/>
  <c r="O151" i="12" s="1"/>
  <c r="L228" i="12"/>
  <c r="M26" i="13"/>
  <c r="M16" i="13" s="1"/>
  <c r="P61" i="13"/>
  <c r="M183" i="13"/>
  <c r="M181" i="13" s="1"/>
  <c r="J288" i="13"/>
  <c r="J275" i="13" s="1"/>
  <c r="O303" i="13"/>
  <c r="O323" i="13"/>
  <c r="J327" i="13"/>
  <c r="K327" i="13" s="1"/>
  <c r="L347" i="13"/>
  <c r="L345" i="13" s="1"/>
  <c r="M408" i="13"/>
  <c r="P408" i="13" s="1"/>
  <c r="L429" i="13"/>
  <c r="O429" i="13" s="1"/>
  <c r="L469" i="13"/>
  <c r="L467" i="13" s="1"/>
  <c r="M44" i="13"/>
  <c r="P44" i="13" s="1"/>
  <c r="L47" i="13"/>
  <c r="O47" i="13" s="1"/>
  <c r="M56" i="13"/>
  <c r="P56" i="13" s="1"/>
  <c r="O93" i="13"/>
  <c r="N183" i="13"/>
  <c r="N181" i="13" s="1"/>
  <c r="K204" i="13"/>
  <c r="K215" i="13"/>
  <c r="L280" i="13"/>
  <c r="O280" i="13" s="1"/>
  <c r="N347" i="13"/>
  <c r="N345" i="13" s="1"/>
  <c r="M347" i="13"/>
  <c r="M345" i="13" s="1"/>
  <c r="O394" i="13"/>
  <c r="O479" i="13"/>
  <c r="K649" i="13"/>
  <c r="L658" i="13"/>
  <c r="O658" i="13" s="1"/>
  <c r="M47" i="13"/>
  <c r="P47" i="13" s="1"/>
  <c r="L125" i="13"/>
  <c r="O125" i="13" s="1"/>
  <c r="L209" i="13"/>
  <c r="O209" i="13" s="1"/>
  <c r="O348" i="13"/>
  <c r="K360" i="13"/>
  <c r="K385" i="13"/>
  <c r="N263" i="12"/>
  <c r="N261" i="12" s="1"/>
  <c r="K360" i="12"/>
  <c r="O137" i="13"/>
  <c r="M404" i="13"/>
  <c r="P404" i="13" s="1"/>
  <c r="L33" i="13"/>
  <c r="O33" i="13" s="1"/>
  <c r="L121" i="13"/>
  <c r="L119" i="13" s="1"/>
  <c r="O119" i="13" s="1"/>
  <c r="O184" i="13"/>
  <c r="L300" i="13"/>
  <c r="L298" i="13" s="1"/>
  <c r="M317" i="13"/>
  <c r="M315" i="13" s="1"/>
  <c r="K370" i="13"/>
  <c r="K381" i="13"/>
  <c r="M405" i="13"/>
  <c r="P405" i="13" s="1"/>
  <c r="N404" i="13"/>
  <c r="N402" i="13" s="1"/>
  <c r="M472" i="13"/>
  <c r="P472" i="13" s="1"/>
  <c r="L526" i="13"/>
  <c r="O526" i="13" s="1"/>
  <c r="O528" i="13"/>
  <c r="L788" i="13"/>
  <c r="O788" i="13" s="1"/>
  <c r="N134" i="13"/>
  <c r="N132" i="13" s="1"/>
  <c r="K190" i="13"/>
  <c r="K674" i="13"/>
  <c r="M279" i="11"/>
  <c r="P279" i="11" s="1"/>
  <c r="K340" i="12"/>
  <c r="L43" i="13"/>
  <c r="L41" i="13" s="1"/>
  <c r="M94" i="13"/>
  <c r="P94" i="13" s="1"/>
  <c r="P124" i="13"/>
  <c r="P157" i="13"/>
  <c r="O173" i="13"/>
  <c r="P184" i="13"/>
  <c r="L228" i="13"/>
  <c r="I248" i="13"/>
  <c r="K248" i="13" s="1"/>
  <c r="L229" i="13"/>
  <c r="O266" i="13"/>
  <c r="N279" i="13"/>
  <c r="N277" i="13" s="1"/>
  <c r="M301" i="13"/>
  <c r="P303" i="13"/>
  <c r="N317" i="13"/>
  <c r="M334" i="13"/>
  <c r="P334" i="13" s="1"/>
  <c r="K374" i="13"/>
  <c r="L395" i="13"/>
  <c r="O395" i="13" s="1"/>
  <c r="J722" i="13"/>
  <c r="K365" i="12"/>
  <c r="K378" i="12"/>
  <c r="K672" i="12"/>
  <c r="M43" i="13"/>
  <c r="M41" i="13" s="1"/>
  <c r="L23" i="13"/>
  <c r="L21" i="13" s="1"/>
  <c r="M68" i="13"/>
  <c r="P68" i="13" s="1"/>
  <c r="I76" i="13"/>
  <c r="I64" i="13" s="1"/>
  <c r="K64" i="13" s="1"/>
  <c r="M90" i="13"/>
  <c r="M88" i="13" s="1"/>
  <c r="O96" i="13"/>
  <c r="M121" i="13"/>
  <c r="P121" i="13" s="1"/>
  <c r="K145" i="13"/>
  <c r="M152" i="13"/>
  <c r="P152" i="13" s="1"/>
  <c r="L167" i="13"/>
  <c r="L165" i="13" s="1"/>
  <c r="L230" i="13"/>
  <c r="P266" i="13"/>
  <c r="L304" i="13"/>
  <c r="O304" i="13" s="1"/>
  <c r="P323" i="13"/>
  <c r="L421" i="13"/>
  <c r="L419" i="13" s="1"/>
  <c r="K651" i="13"/>
  <c r="L789" i="13"/>
  <c r="O789" i="13" s="1"/>
  <c r="O791" i="13"/>
  <c r="N43" i="13"/>
  <c r="P49" i="13"/>
  <c r="M55" i="13"/>
  <c r="M53" i="13" s="1"/>
  <c r="O58" i="13"/>
  <c r="O91" i="13"/>
  <c r="M125" i="13"/>
  <c r="P125" i="13" s="1"/>
  <c r="M151" i="13"/>
  <c r="P151" i="13" s="1"/>
  <c r="P170" i="13"/>
  <c r="L267" i="13"/>
  <c r="O267" i="13" s="1"/>
  <c r="O269" i="13"/>
  <c r="I276" i="13"/>
  <c r="K276" i="13" s="1"/>
  <c r="P306" i="13"/>
  <c r="P321" i="13"/>
  <c r="K822" i="13"/>
  <c r="K828" i="13"/>
  <c r="N55" i="13"/>
  <c r="O61" i="13"/>
  <c r="P168" i="13"/>
  <c r="L198" i="13"/>
  <c r="O198" i="13" s="1"/>
  <c r="N300" i="13"/>
  <c r="L69" i="12"/>
  <c r="O69" i="12" s="1"/>
  <c r="K651" i="12"/>
  <c r="K79" i="13"/>
  <c r="M91" i="13"/>
  <c r="P91" i="13" s="1"/>
  <c r="N138" i="13"/>
  <c r="O138" i="13" s="1"/>
  <c r="O168" i="13"/>
  <c r="M263" i="13"/>
  <c r="I297" i="13"/>
  <c r="K297" i="13" s="1"/>
  <c r="K314" i="13"/>
  <c r="L317" i="13"/>
  <c r="L315" i="13" s="1"/>
  <c r="K340" i="13"/>
  <c r="K647" i="13"/>
  <c r="K672" i="13"/>
  <c r="K823" i="13"/>
  <c r="O44" i="13"/>
  <c r="M72" i="13"/>
  <c r="P72" i="13" s="1"/>
  <c r="P74" i="13"/>
  <c r="I87" i="13"/>
  <c r="K87" i="13" s="1"/>
  <c r="K99" i="13"/>
  <c r="M138" i="13"/>
  <c r="P140" i="13"/>
  <c r="O445" i="13"/>
  <c r="K460" i="13"/>
  <c r="I442" i="13"/>
  <c r="K442" i="13" s="1"/>
  <c r="K800" i="13"/>
  <c r="I785" i="13"/>
  <c r="K785" i="13" s="1"/>
  <c r="I276" i="8"/>
  <c r="K276" i="8" s="1"/>
  <c r="N330" i="8"/>
  <c r="N328" i="8" s="1"/>
  <c r="N280" i="11"/>
  <c r="O140" i="12"/>
  <c r="P170" i="12"/>
  <c r="M187" i="12"/>
  <c r="P187" i="12" s="1"/>
  <c r="L263" i="12"/>
  <c r="L347" i="12"/>
  <c r="L345" i="12" s="1"/>
  <c r="K362" i="12"/>
  <c r="N26" i="13"/>
  <c r="N33" i="13"/>
  <c r="O46" i="13"/>
  <c r="K82" i="13"/>
  <c r="K115" i="13"/>
  <c r="K174" i="13"/>
  <c r="I164" i="13"/>
  <c r="K164" i="13" s="1"/>
  <c r="I260" i="13"/>
  <c r="K260" i="13" s="1"/>
  <c r="K365" i="13"/>
  <c r="I364" i="13"/>
  <c r="M422" i="13"/>
  <c r="P422" i="13" s="1"/>
  <c r="P424" i="13"/>
  <c r="M421" i="13"/>
  <c r="P421" i="13" s="1"/>
  <c r="K438" i="13"/>
  <c r="L533" i="13"/>
  <c r="O533" i="13" s="1"/>
  <c r="N788" i="13"/>
  <c r="N786" i="13" s="1"/>
  <c r="N789" i="13"/>
  <c r="O806" i="13"/>
  <c r="L805" i="13"/>
  <c r="O805" i="13" s="1"/>
  <c r="O397" i="12"/>
  <c r="N12" i="13"/>
  <c r="L36" i="13"/>
  <c r="O36" i="13" s="1"/>
  <c r="P46" i="13"/>
  <c r="N59" i="13"/>
  <c r="O59" i="13" s="1"/>
  <c r="O170" i="13"/>
  <c r="K176" i="13"/>
  <c r="P186" i="13"/>
  <c r="L217" i="13"/>
  <c r="O217" i="13" s="1"/>
  <c r="K244" i="13"/>
  <c r="L249" i="13"/>
  <c r="L279" i="13"/>
  <c r="L283" i="13"/>
  <c r="O283" i="13" s="1"/>
  <c r="K362" i="13"/>
  <c r="L447" i="13"/>
  <c r="O447" i="13" s="1"/>
  <c r="O449" i="13"/>
  <c r="L446" i="13"/>
  <c r="O446" i="13" s="1"/>
  <c r="M449" i="13"/>
  <c r="K620" i="13"/>
  <c r="O787" i="13"/>
  <c r="L68" i="11"/>
  <c r="O68" i="11" s="1"/>
  <c r="N317" i="12"/>
  <c r="N315" i="12" s="1"/>
  <c r="M391" i="12"/>
  <c r="P391" i="12" s="1"/>
  <c r="L688" i="12"/>
  <c r="O688" i="12" s="1"/>
  <c r="L15" i="13"/>
  <c r="L29" i="13"/>
  <c r="I148" i="13"/>
  <c r="K148" i="13" s="1"/>
  <c r="K225" i="13"/>
  <c r="I237" i="13"/>
  <c r="O329" i="13"/>
  <c r="K355" i="13"/>
  <c r="L525" i="13"/>
  <c r="P771" i="13"/>
  <c r="M770" i="13"/>
  <c r="P770" i="13" s="1"/>
  <c r="O56" i="12"/>
  <c r="M263" i="12"/>
  <c r="M261" i="12" s="1"/>
  <c r="O320" i="12"/>
  <c r="K379" i="12"/>
  <c r="M9" i="13"/>
  <c r="M15" i="13"/>
  <c r="N23" i="13"/>
  <c r="M29" i="13"/>
  <c r="M69" i="13"/>
  <c r="P69" i="13" s="1"/>
  <c r="P71" i="13"/>
  <c r="M135" i="13"/>
  <c r="P135" i="13" s="1"/>
  <c r="P137" i="13"/>
  <c r="J143" i="13"/>
  <c r="K144" i="13"/>
  <c r="N167" i="13"/>
  <c r="O186" i="13"/>
  <c r="M395" i="13"/>
  <c r="P395" i="13" s="1"/>
  <c r="P397" i="13"/>
  <c r="P555" i="13"/>
  <c r="M545" i="13"/>
  <c r="P660" i="13"/>
  <c r="M657" i="13"/>
  <c r="M658" i="13"/>
  <c r="P658" i="13" s="1"/>
  <c r="K701" i="8"/>
  <c r="P56" i="12"/>
  <c r="K193" i="12"/>
  <c r="I248" i="12"/>
  <c r="K248" i="12" s="1"/>
  <c r="L36" i="12"/>
  <c r="O36" i="12" s="1"/>
  <c r="L26" i="13"/>
  <c r="P67" i="13"/>
  <c r="P133" i="13"/>
  <c r="O140" i="13"/>
  <c r="O320" i="13"/>
  <c r="O407" i="13"/>
  <c r="L404" i="13"/>
  <c r="P420" i="13"/>
  <c r="N502" i="13"/>
  <c r="P738" i="13"/>
  <c r="M737" i="13"/>
  <c r="P737" i="13" s="1"/>
  <c r="O350" i="13"/>
  <c r="K378" i="13"/>
  <c r="L547" i="13"/>
  <c r="O547" i="13" s="1"/>
  <c r="O549" i="13"/>
  <c r="P630" i="13"/>
  <c r="M786" i="13"/>
  <c r="P786" i="13" s="1"/>
  <c r="M805" i="13"/>
  <c r="P805" i="13" s="1"/>
  <c r="N264" i="13"/>
  <c r="P264" i="13" s="1"/>
  <c r="N301" i="13"/>
  <c r="M348" i="13"/>
  <c r="P348" i="13" s="1"/>
  <c r="P350" i="13"/>
  <c r="M392" i="13"/>
  <c r="P392" i="13" s="1"/>
  <c r="P394" i="13"/>
  <c r="K462" i="13"/>
  <c r="N469" i="13"/>
  <c r="O472" i="13"/>
  <c r="I522" i="13"/>
  <c r="P528" i="13"/>
  <c r="M525" i="13"/>
  <c r="M549" i="13"/>
  <c r="N629" i="13"/>
  <c r="L737" i="13"/>
  <c r="O737" i="13" s="1"/>
  <c r="P755" i="13"/>
  <c r="M754" i="13"/>
  <c r="P754" i="13" s="1"/>
  <c r="L770" i="13"/>
  <c r="O770" i="13" s="1"/>
  <c r="O333" i="13"/>
  <c r="O353" i="13"/>
  <c r="J537" i="13"/>
  <c r="J522" i="13" s="1"/>
  <c r="K538" i="13"/>
  <c r="L544" i="13"/>
  <c r="O544" i="13" s="1"/>
  <c r="I559" i="13"/>
  <c r="K576" i="13"/>
  <c r="M634" i="13"/>
  <c r="L632" i="13"/>
  <c r="O632" i="13" s="1"/>
  <c r="O634" i="13"/>
  <c r="N754" i="13"/>
  <c r="P333" i="13"/>
  <c r="M351" i="13"/>
  <c r="P351" i="13" s="1"/>
  <c r="P353" i="13"/>
  <c r="K359" i="13"/>
  <c r="K369" i="13"/>
  <c r="O424" i="13"/>
  <c r="K437" i="13"/>
  <c r="J433" i="13"/>
  <c r="O545" i="13"/>
  <c r="O557" i="13"/>
  <c r="K577" i="13"/>
  <c r="J592" i="13"/>
  <c r="K592" i="13" s="1"/>
  <c r="K593" i="13"/>
  <c r="L629" i="13"/>
  <c r="O629" i="13" s="1"/>
  <c r="O641" i="13"/>
  <c r="L639" i="13"/>
  <c r="O639" i="13" s="1"/>
  <c r="O686" i="13"/>
  <c r="K675" i="13"/>
  <c r="I628" i="13"/>
  <c r="K628" i="13" s="1"/>
  <c r="K669" i="13"/>
  <c r="L687" i="13"/>
  <c r="O687" i="13" s="1"/>
  <c r="K822" i="9"/>
  <c r="K828" i="9"/>
  <c r="K98" i="10"/>
  <c r="I86" i="10"/>
  <c r="K86" i="10" s="1"/>
  <c r="P44" i="12"/>
  <c r="O431" i="12"/>
  <c r="M392" i="12"/>
  <c r="P392" i="12" s="1"/>
  <c r="P394" i="12"/>
  <c r="K628" i="12"/>
  <c r="K647" i="12"/>
  <c r="P137" i="11"/>
  <c r="M135" i="11"/>
  <c r="P135" i="11" s="1"/>
  <c r="N68" i="12"/>
  <c r="N66" i="12" s="1"/>
  <c r="N69" i="12"/>
  <c r="K325" i="12"/>
  <c r="I314" i="12"/>
  <c r="K314" i="12" s="1"/>
  <c r="M69" i="12"/>
  <c r="P69" i="12" s="1"/>
  <c r="I208" i="12"/>
  <c r="K208" i="12" s="1"/>
  <c r="K215" i="12"/>
  <c r="M279" i="12"/>
  <c r="P279" i="12" s="1"/>
  <c r="K822" i="12"/>
  <c r="N134" i="10"/>
  <c r="N132" i="10" s="1"/>
  <c r="M121" i="11"/>
  <c r="P121" i="11" s="1"/>
  <c r="L72" i="12"/>
  <c r="O72" i="12" s="1"/>
  <c r="O282" i="12"/>
  <c r="O285" i="12"/>
  <c r="L209" i="12"/>
  <c r="O209" i="12" s="1"/>
  <c r="L68" i="12"/>
  <c r="O68" i="12" s="1"/>
  <c r="O170" i="12"/>
  <c r="I233" i="12"/>
  <c r="K233" i="12" s="1"/>
  <c r="L687" i="12"/>
  <c r="O687" i="12" s="1"/>
  <c r="J721" i="12"/>
  <c r="P186" i="12"/>
  <c r="P331" i="12"/>
  <c r="N330" i="12"/>
  <c r="N328" i="12" s="1"/>
  <c r="K369" i="12"/>
  <c r="K372" i="12"/>
  <c r="M404" i="12"/>
  <c r="P404" i="12" s="1"/>
  <c r="O49" i="11"/>
  <c r="L47" i="11"/>
  <c r="O47" i="11" s="1"/>
  <c r="P93" i="12"/>
  <c r="M91" i="12"/>
  <c r="N391" i="12"/>
  <c r="N389" i="12" s="1"/>
  <c r="N395" i="12"/>
  <c r="K460" i="11"/>
  <c r="I442" i="11"/>
  <c r="K442" i="11" s="1"/>
  <c r="P124" i="12"/>
  <c r="M122" i="12"/>
  <c r="P122" i="12" s="1"/>
  <c r="M121" i="12"/>
  <c r="N279" i="12"/>
  <c r="N277" i="12" s="1"/>
  <c r="O46" i="12"/>
  <c r="L44" i="12"/>
  <c r="O44" i="12" s="1"/>
  <c r="K435" i="11"/>
  <c r="I433" i="11"/>
  <c r="I417" i="11" s="1"/>
  <c r="N167" i="12"/>
  <c r="N165" i="12" s="1"/>
  <c r="N171" i="12"/>
  <c r="L422" i="12"/>
  <c r="O422" i="12" s="1"/>
  <c r="O424" i="12"/>
  <c r="M424" i="12"/>
  <c r="M422" i="12" s="1"/>
  <c r="P422" i="12" s="1"/>
  <c r="L421" i="12"/>
  <c r="O421" i="12" s="1"/>
  <c r="K115" i="12"/>
  <c r="I112" i="12"/>
  <c r="K112" i="12" s="1"/>
  <c r="P323" i="12"/>
  <c r="M321" i="12"/>
  <c r="P321" i="12" s="1"/>
  <c r="P74" i="12"/>
  <c r="M72" i="12"/>
  <c r="P72" i="12" s="1"/>
  <c r="P353" i="12"/>
  <c r="N351" i="12"/>
  <c r="O351" i="12" s="1"/>
  <c r="M90" i="12"/>
  <c r="M88" i="12" s="1"/>
  <c r="L229" i="12"/>
  <c r="K674" i="12"/>
  <c r="J722" i="12"/>
  <c r="M183" i="11"/>
  <c r="M181" i="11" s="1"/>
  <c r="K462" i="11"/>
  <c r="J721" i="11"/>
  <c r="N43" i="12"/>
  <c r="N41" i="12" s="1"/>
  <c r="L55" i="12"/>
  <c r="L53" i="12" s="1"/>
  <c r="M55" i="12"/>
  <c r="M53" i="12" s="1"/>
  <c r="N91" i="12"/>
  <c r="L134" i="12"/>
  <c r="O134" i="12" s="1"/>
  <c r="J143" i="12"/>
  <c r="J131" i="12" s="1"/>
  <c r="M183" i="12"/>
  <c r="M181" i="12" s="1"/>
  <c r="P266" i="12"/>
  <c r="N321" i="12"/>
  <c r="L546" i="12"/>
  <c r="O546" i="12" s="1"/>
  <c r="K828" i="12"/>
  <c r="M47" i="11"/>
  <c r="P47" i="11" s="1"/>
  <c r="N26" i="12"/>
  <c r="N16" i="12" s="1"/>
  <c r="N14" i="12" s="1"/>
  <c r="M184" i="12"/>
  <c r="P184" i="12" s="1"/>
  <c r="M267" i="12"/>
  <c r="P267" i="12" s="1"/>
  <c r="L331" i="12"/>
  <c r="O331" i="12" s="1"/>
  <c r="K576" i="12"/>
  <c r="L631" i="12"/>
  <c r="O631" i="12" s="1"/>
  <c r="O641" i="12"/>
  <c r="L657" i="12"/>
  <c r="O660" i="12"/>
  <c r="K669" i="12"/>
  <c r="M47" i="12"/>
  <c r="P47" i="12" s="1"/>
  <c r="M59" i="12"/>
  <c r="P59" i="12" s="1"/>
  <c r="L217" i="12"/>
  <c r="O217" i="12" s="1"/>
  <c r="O333" i="12"/>
  <c r="O353" i="12"/>
  <c r="L469" i="12"/>
  <c r="O469" i="12" s="1"/>
  <c r="K821" i="12"/>
  <c r="L135" i="11"/>
  <c r="O135" i="11" s="1"/>
  <c r="N134" i="11"/>
  <c r="N132" i="11" s="1"/>
  <c r="O61" i="12"/>
  <c r="L90" i="12"/>
  <c r="M135" i="12"/>
  <c r="P135" i="12" s="1"/>
  <c r="N134" i="12"/>
  <c r="N132" i="12" s="1"/>
  <c r="N300" i="12"/>
  <c r="N298" i="12" s="1"/>
  <c r="L334" i="12"/>
  <c r="O334" i="12" s="1"/>
  <c r="K338" i="12"/>
  <c r="N347" i="12"/>
  <c r="N345" i="12" s="1"/>
  <c r="I364" i="12"/>
  <c r="L405" i="12"/>
  <c r="O405" i="12" s="1"/>
  <c r="K827" i="12"/>
  <c r="K143" i="12"/>
  <c r="I131" i="12"/>
  <c r="K131" i="12" s="1"/>
  <c r="I543" i="12"/>
  <c r="K543" i="12" s="1"/>
  <c r="K559" i="12"/>
  <c r="I148" i="12"/>
  <c r="K148" i="12" s="1"/>
  <c r="I148" i="11"/>
  <c r="K148" i="11" s="1"/>
  <c r="K372" i="11"/>
  <c r="L33" i="12"/>
  <c r="O33" i="12" s="1"/>
  <c r="L43" i="12"/>
  <c r="O58" i="12"/>
  <c r="M68" i="12"/>
  <c r="P68" i="12" s="1"/>
  <c r="M94" i="12"/>
  <c r="P94" i="12" s="1"/>
  <c r="N121" i="12"/>
  <c r="N119" i="12" s="1"/>
  <c r="O137" i="12"/>
  <c r="M151" i="12"/>
  <c r="P151" i="12" s="1"/>
  <c r="L167" i="12"/>
  <c r="M171" i="12"/>
  <c r="P171" i="12" s="1"/>
  <c r="N183" i="12"/>
  <c r="N181" i="12" s="1"/>
  <c r="O186" i="12"/>
  <c r="I216" i="12"/>
  <c r="K216" i="12" s="1"/>
  <c r="L230" i="12"/>
  <c r="L231" i="12"/>
  <c r="L279" i="12"/>
  <c r="O279" i="12" s="1"/>
  <c r="I297" i="12"/>
  <c r="K297" i="12" s="1"/>
  <c r="M300" i="12"/>
  <c r="P300" i="12" s="1"/>
  <c r="L321" i="12"/>
  <c r="O321" i="12" s="1"/>
  <c r="N348" i="12"/>
  <c r="P348" i="12" s="1"/>
  <c r="O350" i="12"/>
  <c r="K374" i="12"/>
  <c r="I433" i="12"/>
  <c r="I417" i="12" s="1"/>
  <c r="L446" i="12"/>
  <c r="M472" i="12"/>
  <c r="P472" i="12" s="1"/>
  <c r="M634" i="12"/>
  <c r="M631" i="12" s="1"/>
  <c r="P631" i="12" s="1"/>
  <c r="K673" i="12"/>
  <c r="I216" i="11"/>
  <c r="K216" i="11" s="1"/>
  <c r="L408" i="11"/>
  <c r="O408" i="11" s="1"/>
  <c r="P96" i="12"/>
  <c r="K99" i="12"/>
  <c r="N151" i="12"/>
  <c r="N149" i="12" s="1"/>
  <c r="M167" i="12"/>
  <c r="K190" i="12"/>
  <c r="L317" i="12"/>
  <c r="O317" i="12" s="1"/>
  <c r="P350" i="12"/>
  <c r="L404" i="12"/>
  <c r="L408" i="12"/>
  <c r="O408" i="12" s="1"/>
  <c r="O449" i="12"/>
  <c r="K823" i="12"/>
  <c r="L69" i="11"/>
  <c r="O69" i="11" s="1"/>
  <c r="P397" i="12"/>
  <c r="O479" i="12"/>
  <c r="M549" i="12"/>
  <c r="N47" i="12"/>
  <c r="M125" i="12"/>
  <c r="P125" i="12" s="1"/>
  <c r="K145" i="12"/>
  <c r="M152" i="12"/>
  <c r="P152" i="12" s="1"/>
  <c r="L249" i="12"/>
  <c r="O249" i="12" s="1"/>
  <c r="M301" i="12"/>
  <c r="P301" i="12" s="1"/>
  <c r="N334" i="12"/>
  <c r="P334" i="12" s="1"/>
  <c r="L392" i="12"/>
  <c r="O392" i="12" s="1"/>
  <c r="N404" i="12"/>
  <c r="N402" i="12" s="1"/>
  <c r="L547" i="12"/>
  <c r="O547" i="12" s="1"/>
  <c r="K675" i="12"/>
  <c r="K372" i="6"/>
  <c r="I112" i="11"/>
  <c r="K112" i="11" s="1"/>
  <c r="L121" i="11"/>
  <c r="O121" i="11" s="1"/>
  <c r="O285" i="11"/>
  <c r="L304" i="11"/>
  <c r="O304" i="11" s="1"/>
  <c r="L334" i="11"/>
  <c r="O334" i="11" s="1"/>
  <c r="K823" i="11"/>
  <c r="K826" i="11"/>
  <c r="P46" i="12"/>
  <c r="I86" i="12"/>
  <c r="K86" i="12" s="1"/>
  <c r="M155" i="12"/>
  <c r="P155" i="12" s="1"/>
  <c r="P168" i="12"/>
  <c r="L183" i="12"/>
  <c r="L198" i="12"/>
  <c r="O198" i="12" s="1"/>
  <c r="L238" i="12"/>
  <c r="M304" i="12"/>
  <c r="P304" i="12" s="1"/>
  <c r="P336" i="12"/>
  <c r="K370" i="12"/>
  <c r="L391" i="12"/>
  <c r="O391" i="12" s="1"/>
  <c r="O12" i="12"/>
  <c r="P12" i="12"/>
  <c r="O19" i="12"/>
  <c r="P19" i="12"/>
  <c r="O29" i="12"/>
  <c r="L125" i="12"/>
  <c r="O125" i="12" s="1"/>
  <c r="O127" i="12"/>
  <c r="O278" i="12"/>
  <c r="L301" i="12"/>
  <c r="O301" i="12" s="1"/>
  <c r="O303" i="12"/>
  <c r="N43" i="10"/>
  <c r="N41" i="10" s="1"/>
  <c r="L526" i="10"/>
  <c r="O526" i="10" s="1"/>
  <c r="N68" i="11"/>
  <c r="N66" i="11" s="1"/>
  <c r="K145" i="11"/>
  <c r="M187" i="11"/>
  <c r="P187" i="11" s="1"/>
  <c r="L228" i="11"/>
  <c r="K338" i="11"/>
  <c r="O456" i="11"/>
  <c r="L657" i="11"/>
  <c r="L655" i="11" s="1"/>
  <c r="O655" i="11" s="1"/>
  <c r="J722" i="11"/>
  <c r="P22" i="12"/>
  <c r="O25" i="12"/>
  <c r="L23" i="12"/>
  <c r="N55" i="12"/>
  <c r="P58" i="12"/>
  <c r="O67" i="12"/>
  <c r="O93" i="12"/>
  <c r="L91" i="12"/>
  <c r="L152" i="12"/>
  <c r="O152" i="12" s="1"/>
  <c r="O154" i="12"/>
  <c r="M280" i="12"/>
  <c r="P280" i="12" s="1"/>
  <c r="P282" i="12"/>
  <c r="K288" i="12"/>
  <c r="J288" i="12"/>
  <c r="J275" i="12" s="1"/>
  <c r="I275" i="12"/>
  <c r="K275" i="12" s="1"/>
  <c r="L304" i="12"/>
  <c r="O304" i="12" s="1"/>
  <c r="O306" i="12"/>
  <c r="L229" i="10"/>
  <c r="M283" i="10"/>
  <c r="P283" i="10" s="1"/>
  <c r="N69" i="11"/>
  <c r="K359" i="11"/>
  <c r="L639" i="11"/>
  <c r="O639" i="11" s="1"/>
  <c r="L15" i="12"/>
  <c r="L9" i="12" s="1"/>
  <c r="M23" i="12"/>
  <c r="P25" i="12"/>
  <c r="O49" i="12"/>
  <c r="L155" i="12"/>
  <c r="O155" i="12" s="1"/>
  <c r="O157" i="12"/>
  <c r="P329" i="12"/>
  <c r="L209" i="10"/>
  <c r="O209" i="10" s="1"/>
  <c r="P46" i="11"/>
  <c r="M15" i="12"/>
  <c r="M9" i="12" s="1"/>
  <c r="N23" i="12"/>
  <c r="L26" i="12"/>
  <c r="O32" i="12"/>
  <c r="O96" i="12"/>
  <c r="L94" i="12"/>
  <c r="O94" i="12" s="1"/>
  <c r="L264" i="12"/>
  <c r="O266" i="12"/>
  <c r="L267" i="12"/>
  <c r="O267" i="12" s="1"/>
  <c r="O269" i="12"/>
  <c r="M283" i="12"/>
  <c r="P283" i="12" s="1"/>
  <c r="P285" i="12"/>
  <c r="K338" i="10"/>
  <c r="P353" i="10"/>
  <c r="O96" i="11"/>
  <c r="L231" i="11"/>
  <c r="M26" i="12"/>
  <c r="M24" i="12" s="1"/>
  <c r="M43" i="12"/>
  <c r="P320" i="12"/>
  <c r="M317" i="12"/>
  <c r="I276" i="11"/>
  <c r="K276" i="11" s="1"/>
  <c r="K651" i="11"/>
  <c r="K822" i="11"/>
  <c r="K825" i="11"/>
  <c r="K828" i="11"/>
  <c r="N19" i="12"/>
  <c r="N12" i="12"/>
  <c r="O42" i="12"/>
  <c r="I76" i="12"/>
  <c r="L122" i="12"/>
  <c r="O122" i="12" s="1"/>
  <c r="O124" i="12"/>
  <c r="L300" i="12"/>
  <c r="P89" i="12"/>
  <c r="O133" i="12"/>
  <c r="P166" i="12"/>
  <c r="L168" i="12"/>
  <c r="O168" i="12" s="1"/>
  <c r="L171" i="12"/>
  <c r="O171" i="12" s="1"/>
  <c r="I174" i="12"/>
  <c r="P182" i="12"/>
  <c r="L184" i="12"/>
  <c r="O184" i="12" s="1"/>
  <c r="L187" i="12"/>
  <c r="O187" i="12" s="1"/>
  <c r="N264" i="12"/>
  <c r="P264" i="12" s="1"/>
  <c r="P333" i="12"/>
  <c r="J327" i="12"/>
  <c r="K327" i="12" s="1"/>
  <c r="J433" i="12"/>
  <c r="K437" i="12"/>
  <c r="J537" i="12"/>
  <c r="J522" i="12" s="1"/>
  <c r="O632" i="12"/>
  <c r="P738" i="12"/>
  <c r="M737" i="12"/>
  <c r="P737" i="12" s="1"/>
  <c r="P771" i="12"/>
  <c r="M770" i="12"/>
  <c r="P770" i="12" s="1"/>
  <c r="P788" i="12"/>
  <c r="M786" i="12"/>
  <c r="P786" i="12" s="1"/>
  <c r="N805" i="12"/>
  <c r="P504" i="12"/>
  <c r="M502" i="12"/>
  <c r="P502" i="12" s="1"/>
  <c r="P687" i="12"/>
  <c r="M685" i="12"/>
  <c r="P685" i="12" s="1"/>
  <c r="O787" i="12"/>
  <c r="L786" i="12"/>
  <c r="O786" i="12" s="1"/>
  <c r="P468" i="12"/>
  <c r="O503" i="12"/>
  <c r="L502" i="12"/>
  <c r="O502" i="12" s="1"/>
  <c r="O630" i="12"/>
  <c r="O686" i="12"/>
  <c r="K146" i="12"/>
  <c r="I197" i="12"/>
  <c r="K197" i="12" s="1"/>
  <c r="K381" i="12"/>
  <c r="M446" i="12"/>
  <c r="M447" i="12"/>
  <c r="P447" i="12" s="1"/>
  <c r="I442" i="12"/>
  <c r="K442" i="12" s="1"/>
  <c r="K460" i="12"/>
  <c r="I592" i="12"/>
  <c r="K592" i="12" s="1"/>
  <c r="K593" i="12"/>
  <c r="P755" i="12"/>
  <c r="M754" i="12"/>
  <c r="P754" i="12" s="1"/>
  <c r="P807" i="12"/>
  <c r="M805" i="12"/>
  <c r="P805" i="12" s="1"/>
  <c r="I77" i="12"/>
  <c r="I237" i="12"/>
  <c r="M330" i="12"/>
  <c r="K359" i="12"/>
  <c r="J364" i="12"/>
  <c r="N502" i="12"/>
  <c r="N414" i="12" s="1"/>
  <c r="I785" i="12"/>
  <c r="K785" i="12" s="1"/>
  <c r="K800" i="12"/>
  <c r="O806" i="12"/>
  <c r="L805" i="12"/>
  <c r="O805" i="12" s="1"/>
  <c r="J355" i="12"/>
  <c r="K355" i="12" s="1"/>
  <c r="P407" i="12"/>
  <c r="P410" i="12"/>
  <c r="I434" i="12"/>
  <c r="I443" i="12"/>
  <c r="K443" i="12" s="1"/>
  <c r="L447" i="12"/>
  <c r="O447" i="12" s="1"/>
  <c r="L454" i="12"/>
  <c r="O454" i="12" s="1"/>
  <c r="O472" i="12"/>
  <c r="L533" i="12"/>
  <c r="O533" i="12" s="1"/>
  <c r="K537" i="12"/>
  <c r="O791" i="12"/>
  <c r="O634" i="12"/>
  <c r="L525" i="12"/>
  <c r="L209" i="11"/>
  <c r="O209" i="11" s="1"/>
  <c r="L301" i="11"/>
  <c r="O301" i="11" s="1"/>
  <c r="O71" i="11"/>
  <c r="L152" i="11"/>
  <c r="O152" i="11" s="1"/>
  <c r="M301" i="11"/>
  <c r="P301" i="11" s="1"/>
  <c r="M300" i="11"/>
  <c r="P300" i="11" s="1"/>
  <c r="M404" i="11"/>
  <c r="P404" i="11" s="1"/>
  <c r="L121" i="10"/>
  <c r="O121" i="10" s="1"/>
  <c r="J143" i="11"/>
  <c r="J131" i="11" s="1"/>
  <c r="M408" i="11"/>
  <c r="P408" i="11" s="1"/>
  <c r="O61" i="11"/>
  <c r="L533" i="6"/>
  <c r="O533" i="6" s="1"/>
  <c r="P59" i="11"/>
  <c r="K174" i="11"/>
  <c r="M264" i="11"/>
  <c r="L391" i="11"/>
  <c r="O391" i="11" s="1"/>
  <c r="O394" i="11"/>
  <c r="N391" i="10"/>
  <c r="N389" i="10" s="1"/>
  <c r="M44" i="11"/>
  <c r="P44" i="11" s="1"/>
  <c r="N121" i="11"/>
  <c r="N119" i="11" s="1"/>
  <c r="M125" i="11"/>
  <c r="P125" i="11" s="1"/>
  <c r="M134" i="11"/>
  <c r="P134" i="11" s="1"/>
  <c r="M152" i="11"/>
  <c r="P152" i="11" s="1"/>
  <c r="L167" i="11"/>
  <c r="L165" i="11" s="1"/>
  <c r="K255" i="11"/>
  <c r="M267" i="11"/>
  <c r="P267" i="11" s="1"/>
  <c r="L300" i="11"/>
  <c r="J327" i="11"/>
  <c r="K327" i="11" s="1"/>
  <c r="K378" i="11"/>
  <c r="L446" i="11"/>
  <c r="O446" i="11" s="1"/>
  <c r="P173" i="10"/>
  <c r="I559" i="10"/>
  <c r="K559" i="10" s="1"/>
  <c r="K827" i="10"/>
  <c r="M55" i="11"/>
  <c r="M53" i="11" s="1"/>
  <c r="P58" i="11"/>
  <c r="M155" i="11"/>
  <c r="P155" i="11" s="1"/>
  <c r="N167" i="11"/>
  <c r="N165" i="11" s="1"/>
  <c r="M26" i="11"/>
  <c r="M16" i="11" s="1"/>
  <c r="M14" i="11" s="1"/>
  <c r="K374" i="11"/>
  <c r="L631" i="11"/>
  <c r="O631" i="11" s="1"/>
  <c r="I87" i="10"/>
  <c r="K87" i="10" s="1"/>
  <c r="O170" i="11"/>
  <c r="O331" i="11"/>
  <c r="O351" i="11"/>
  <c r="I628" i="11"/>
  <c r="K628" i="11" s="1"/>
  <c r="K674" i="10"/>
  <c r="L238" i="11"/>
  <c r="O238" i="11" s="1"/>
  <c r="I260" i="11"/>
  <c r="K260" i="11" s="1"/>
  <c r="M317" i="11"/>
  <c r="K385" i="11"/>
  <c r="N404" i="11"/>
  <c r="N402" i="11" s="1"/>
  <c r="K647" i="11"/>
  <c r="I654" i="11"/>
  <c r="K654" i="11" s="1"/>
  <c r="I364" i="10"/>
  <c r="O46" i="11"/>
  <c r="L55" i="11"/>
  <c r="L53" i="11" s="1"/>
  <c r="K100" i="11"/>
  <c r="N183" i="11"/>
  <c r="K215" i="11"/>
  <c r="L263" i="11"/>
  <c r="L261" i="11" s="1"/>
  <c r="L280" i="11"/>
  <c r="O280" i="11" s="1"/>
  <c r="I314" i="11"/>
  <c r="K314" i="11" s="1"/>
  <c r="O350" i="11"/>
  <c r="O353" i="11"/>
  <c r="J364" i="11"/>
  <c r="L36" i="11"/>
  <c r="L34" i="11" s="1"/>
  <c r="O34" i="11" s="1"/>
  <c r="K674" i="11"/>
  <c r="L155" i="9"/>
  <c r="O155" i="9" s="1"/>
  <c r="K621" i="9"/>
  <c r="K374" i="10"/>
  <c r="L44" i="11"/>
  <c r="O44" i="11" s="1"/>
  <c r="P61" i="11"/>
  <c r="L72" i="11"/>
  <c r="O72" i="11" s="1"/>
  <c r="I77" i="11"/>
  <c r="I65" i="11" s="1"/>
  <c r="K65" i="11" s="1"/>
  <c r="P91" i="11"/>
  <c r="M151" i="11"/>
  <c r="P151" i="11" s="1"/>
  <c r="O157" i="11"/>
  <c r="M171" i="11"/>
  <c r="P171" i="11" s="1"/>
  <c r="N187" i="11"/>
  <c r="K193" i="11"/>
  <c r="L249" i="11"/>
  <c r="O249" i="11" s="1"/>
  <c r="L279" i="11"/>
  <c r="O279" i="11" s="1"/>
  <c r="M304" i="11"/>
  <c r="P304" i="11" s="1"/>
  <c r="M318" i="11"/>
  <c r="P318" i="11" s="1"/>
  <c r="M321" i="11"/>
  <c r="P321" i="11" s="1"/>
  <c r="K370" i="11"/>
  <c r="L395" i="11"/>
  <c r="O395" i="11" s="1"/>
  <c r="L421" i="11"/>
  <c r="L419" i="11" s="1"/>
  <c r="O419" i="11" s="1"/>
  <c r="M424" i="11"/>
  <c r="P424" i="11" s="1"/>
  <c r="O535" i="11"/>
  <c r="J537" i="11"/>
  <c r="J522" i="11" s="1"/>
  <c r="M660" i="11"/>
  <c r="M658" i="11" s="1"/>
  <c r="I276" i="9"/>
  <c r="K276" i="9" s="1"/>
  <c r="M151" i="10"/>
  <c r="M149" i="10" s="1"/>
  <c r="P149" i="10" s="1"/>
  <c r="N183" i="10"/>
  <c r="N181" i="10" s="1"/>
  <c r="P189" i="10"/>
  <c r="K823" i="10"/>
  <c r="L33" i="11"/>
  <c r="L31" i="11" s="1"/>
  <c r="O31" i="11" s="1"/>
  <c r="N43" i="11"/>
  <c r="N41" i="11" s="1"/>
  <c r="M72" i="11"/>
  <c r="P72" i="11" s="1"/>
  <c r="K86" i="11"/>
  <c r="L90" i="11"/>
  <c r="N90" i="11"/>
  <c r="N88" i="11" s="1"/>
  <c r="K98" i="11"/>
  <c r="M122" i="11"/>
  <c r="P122" i="11" s="1"/>
  <c r="O124" i="11"/>
  <c r="P173" i="11"/>
  <c r="I297" i="11"/>
  <c r="K297" i="11" s="1"/>
  <c r="P306" i="11"/>
  <c r="P323" i="11"/>
  <c r="L347" i="11"/>
  <c r="L345" i="11" s="1"/>
  <c r="K381" i="11"/>
  <c r="L525" i="11"/>
  <c r="O525" i="11" s="1"/>
  <c r="L632" i="11"/>
  <c r="O632" i="11" s="1"/>
  <c r="K649" i="11"/>
  <c r="O660" i="11"/>
  <c r="K821" i="11"/>
  <c r="K824" i="11"/>
  <c r="K827" i="11"/>
  <c r="I148" i="6"/>
  <c r="K148" i="6" s="1"/>
  <c r="M72" i="10"/>
  <c r="P72" i="10" s="1"/>
  <c r="L26" i="11"/>
  <c r="O91" i="11"/>
  <c r="P124" i="11"/>
  <c r="O184" i="11"/>
  <c r="K190" i="11"/>
  <c r="I233" i="11"/>
  <c r="K233" i="11" s="1"/>
  <c r="O269" i="11"/>
  <c r="L788" i="11"/>
  <c r="O788" i="11" s="1"/>
  <c r="L134" i="10"/>
  <c r="O134" i="10" s="1"/>
  <c r="N23" i="11"/>
  <c r="N21" i="11" s="1"/>
  <c r="L59" i="11"/>
  <c r="O59" i="11" s="1"/>
  <c r="K99" i="11"/>
  <c r="K115" i="11"/>
  <c r="M167" i="11"/>
  <c r="M165" i="11" s="1"/>
  <c r="L217" i="11"/>
  <c r="O217" i="11" s="1"/>
  <c r="L229" i="11"/>
  <c r="L230" i="11"/>
  <c r="M280" i="11"/>
  <c r="P280" i="11" s="1"/>
  <c r="L330" i="11"/>
  <c r="L328" i="11" s="1"/>
  <c r="M391" i="11"/>
  <c r="K537" i="11"/>
  <c r="K340" i="10"/>
  <c r="N26" i="11"/>
  <c r="N16" i="11" s="1"/>
  <c r="N14" i="11" s="1"/>
  <c r="I130" i="11"/>
  <c r="K130" i="11" s="1"/>
  <c r="L134" i="11"/>
  <c r="O134" i="11" s="1"/>
  <c r="M138" i="11"/>
  <c r="P138" i="11" s="1"/>
  <c r="M168" i="11"/>
  <c r="P168" i="11" s="1"/>
  <c r="M184" i="11"/>
  <c r="P184" i="11" s="1"/>
  <c r="N300" i="11"/>
  <c r="N298" i="11" s="1"/>
  <c r="N317" i="11"/>
  <c r="N315" i="11" s="1"/>
  <c r="K360" i="11"/>
  <c r="K369" i="11"/>
  <c r="K237" i="11"/>
  <c r="I226" i="11"/>
  <c r="K226" i="11" s="1"/>
  <c r="N300" i="8"/>
  <c r="N298" i="8" s="1"/>
  <c r="L55" i="9"/>
  <c r="L53" i="9" s="1"/>
  <c r="K355" i="10"/>
  <c r="L687" i="10"/>
  <c r="O687" i="10" s="1"/>
  <c r="O690" i="10"/>
  <c r="N12" i="11"/>
  <c r="N19" i="11"/>
  <c r="M23" i="11"/>
  <c r="M21" i="11" s="1"/>
  <c r="O29" i="11"/>
  <c r="P54" i="11"/>
  <c r="N56" i="11"/>
  <c r="P71" i="11"/>
  <c r="M68" i="11"/>
  <c r="I76" i="11"/>
  <c r="P120" i="11"/>
  <c r="N135" i="11"/>
  <c r="O140" i="11"/>
  <c r="J164" i="11"/>
  <c r="K164" i="11" s="1"/>
  <c r="O168" i="11"/>
  <c r="N419" i="11"/>
  <c r="N414" i="11" s="1"/>
  <c r="N317" i="9"/>
  <c r="N315" i="9" s="1"/>
  <c r="N68" i="10"/>
  <c r="N66" i="10" s="1"/>
  <c r="N90" i="10"/>
  <c r="N88" i="10" s="1"/>
  <c r="P91" i="10"/>
  <c r="M300" i="10"/>
  <c r="P300" i="10" s="1"/>
  <c r="K385" i="10"/>
  <c r="P89" i="11"/>
  <c r="M472" i="11"/>
  <c r="L470" i="11"/>
  <c r="O470" i="11" s="1"/>
  <c r="L469" i="11"/>
  <c r="O469" i="11" s="1"/>
  <c r="N55" i="11"/>
  <c r="O58" i="11"/>
  <c r="K79" i="11"/>
  <c r="K143" i="11"/>
  <c r="L151" i="11"/>
  <c r="K225" i="11"/>
  <c r="J288" i="11"/>
  <c r="J275" i="11" s="1"/>
  <c r="I275" i="11"/>
  <c r="K275" i="11" s="1"/>
  <c r="P333" i="11"/>
  <c r="M330" i="11"/>
  <c r="M328" i="11" s="1"/>
  <c r="M331" i="11"/>
  <c r="P331" i="11" s="1"/>
  <c r="J355" i="11"/>
  <c r="K355" i="11" s="1"/>
  <c r="K362" i="11"/>
  <c r="O407" i="11"/>
  <c r="L404" i="11"/>
  <c r="O404" i="11" s="1"/>
  <c r="O445" i="11"/>
  <c r="O479" i="11"/>
  <c r="L477" i="11"/>
  <c r="O477" i="11" s="1"/>
  <c r="L43" i="10"/>
  <c r="L55" i="10"/>
  <c r="L53" i="10" s="1"/>
  <c r="L59" i="10"/>
  <c r="O59" i="10" s="1"/>
  <c r="N135" i="10"/>
  <c r="O137" i="10"/>
  <c r="I276" i="10"/>
  <c r="K276" i="10" s="1"/>
  <c r="K378" i="10"/>
  <c r="K381" i="10"/>
  <c r="M34" i="11"/>
  <c r="P34" i="11" s="1"/>
  <c r="P282" i="11"/>
  <c r="K288" i="11"/>
  <c r="L318" i="11"/>
  <c r="O318" i="11" s="1"/>
  <c r="L317" i="11"/>
  <c r="N330" i="11"/>
  <c r="N328" i="11" s="1"/>
  <c r="O333" i="11"/>
  <c r="N391" i="11"/>
  <c r="N389" i="11" s="1"/>
  <c r="L405" i="11"/>
  <c r="O405" i="11" s="1"/>
  <c r="O472" i="11"/>
  <c r="L657" i="9"/>
  <c r="O657" i="9" s="1"/>
  <c r="I208" i="10"/>
  <c r="K208" i="10" s="1"/>
  <c r="J721" i="10"/>
  <c r="L12" i="11"/>
  <c r="L19" i="11"/>
  <c r="M29" i="11"/>
  <c r="N34" i="11"/>
  <c r="L43" i="11"/>
  <c r="M90" i="11"/>
  <c r="O93" i="11"/>
  <c r="L125" i="11"/>
  <c r="O125" i="11" s="1"/>
  <c r="K144" i="11"/>
  <c r="N151" i="11"/>
  <c r="N149" i="11" s="1"/>
  <c r="P170" i="11"/>
  <c r="L171" i="11"/>
  <c r="O171" i="11" s="1"/>
  <c r="O173" i="11"/>
  <c r="L183" i="11"/>
  <c r="O186" i="11"/>
  <c r="K204" i="11"/>
  <c r="K244" i="11"/>
  <c r="N264" i="11"/>
  <c r="O264" i="11" s="1"/>
  <c r="P266" i="11"/>
  <c r="O266" i="11"/>
  <c r="N263" i="11"/>
  <c r="O346" i="11"/>
  <c r="O390" i="11"/>
  <c r="M405" i="11"/>
  <c r="P405" i="11" s="1"/>
  <c r="M404" i="10"/>
  <c r="P404" i="10" s="1"/>
  <c r="M12" i="11"/>
  <c r="M19" i="11"/>
  <c r="L23" i="11"/>
  <c r="L21" i="11" s="1"/>
  <c r="O25" i="11"/>
  <c r="M43" i="11"/>
  <c r="P93" i="11"/>
  <c r="K176" i="11"/>
  <c r="P186" i="11"/>
  <c r="L187" i="11"/>
  <c r="O187" i="11" s="1"/>
  <c r="O189" i="11"/>
  <c r="L198" i="11"/>
  <c r="O198" i="11" s="1"/>
  <c r="M283" i="11"/>
  <c r="P283" i="11" s="1"/>
  <c r="L321" i="11"/>
  <c r="O321" i="11" s="1"/>
  <c r="O323" i="11"/>
  <c r="P336" i="11"/>
  <c r="M334" i="11"/>
  <c r="P334" i="11" s="1"/>
  <c r="N348" i="11"/>
  <c r="O348" i="11" s="1"/>
  <c r="N347" i="11"/>
  <c r="I364" i="11"/>
  <c r="O403" i="11"/>
  <c r="O424" i="11"/>
  <c r="N421" i="11"/>
  <c r="M444" i="11"/>
  <c r="P444" i="11" s="1"/>
  <c r="N447" i="11"/>
  <c r="M502" i="11"/>
  <c r="P502" i="11" s="1"/>
  <c r="P503" i="11"/>
  <c r="P353" i="11"/>
  <c r="M351" i="11"/>
  <c r="P351" i="11" s="1"/>
  <c r="O449" i="11"/>
  <c r="L447" i="11"/>
  <c r="O447" i="11" s="1"/>
  <c r="K340" i="11"/>
  <c r="K365" i="11"/>
  <c r="P394" i="11"/>
  <c r="M392" i="11"/>
  <c r="P392" i="11" s="1"/>
  <c r="I434" i="11"/>
  <c r="O787" i="11"/>
  <c r="I785" i="11"/>
  <c r="K785" i="11" s="1"/>
  <c r="K800" i="11"/>
  <c r="P807" i="11"/>
  <c r="M805" i="11"/>
  <c r="P805" i="11" s="1"/>
  <c r="P350" i="11"/>
  <c r="M348" i="11"/>
  <c r="K379" i="11"/>
  <c r="P397" i="11"/>
  <c r="M395" i="11"/>
  <c r="P395" i="11" s="1"/>
  <c r="K466" i="11"/>
  <c r="L547" i="11"/>
  <c r="O547" i="11" s="1"/>
  <c r="O549" i="11"/>
  <c r="M549" i="11"/>
  <c r="L555" i="11"/>
  <c r="O555" i="11" s="1"/>
  <c r="O557" i="11"/>
  <c r="K594" i="11"/>
  <c r="P630" i="11"/>
  <c r="O686" i="11"/>
  <c r="O806" i="11"/>
  <c r="L805" i="11"/>
  <c r="O805" i="11" s="1"/>
  <c r="O546" i="11"/>
  <c r="L544" i="11"/>
  <c r="O544" i="11" s="1"/>
  <c r="P755" i="11"/>
  <c r="M754" i="11"/>
  <c r="P754" i="11" s="1"/>
  <c r="P555" i="11"/>
  <c r="M545" i="11"/>
  <c r="K592" i="11"/>
  <c r="M631" i="11"/>
  <c r="P631" i="11" s="1"/>
  <c r="M632" i="11"/>
  <c r="P632" i="11" s="1"/>
  <c r="P634" i="11"/>
  <c r="I559" i="11"/>
  <c r="K576" i="11"/>
  <c r="K593" i="11"/>
  <c r="P687" i="11"/>
  <c r="M685" i="11"/>
  <c r="P685" i="11" s="1"/>
  <c r="P738" i="11"/>
  <c r="M737" i="11"/>
  <c r="P737" i="11" s="1"/>
  <c r="P771" i="11"/>
  <c r="M770" i="11"/>
  <c r="P770" i="11" s="1"/>
  <c r="P788" i="11"/>
  <c r="M786" i="11"/>
  <c r="P786" i="11" s="1"/>
  <c r="P445" i="11"/>
  <c r="O468" i="11"/>
  <c r="P524" i="11"/>
  <c r="L526" i="11"/>
  <c r="O526" i="11" s="1"/>
  <c r="O634" i="11"/>
  <c r="N658" i="11"/>
  <c r="O658" i="11" s="1"/>
  <c r="K675" i="11"/>
  <c r="K539" i="11"/>
  <c r="K672" i="11"/>
  <c r="L688" i="11"/>
  <c r="O688" i="11" s="1"/>
  <c r="J433" i="11"/>
  <c r="K669" i="11"/>
  <c r="L687" i="11"/>
  <c r="O687" i="11" s="1"/>
  <c r="L59" i="9"/>
  <c r="O59" i="9" s="1"/>
  <c r="L318" i="9"/>
  <c r="O318" i="9" s="1"/>
  <c r="L391" i="9"/>
  <c r="O391" i="9" s="1"/>
  <c r="L658" i="9"/>
  <c r="O658" i="9" s="1"/>
  <c r="N72" i="10"/>
  <c r="K145" i="10"/>
  <c r="M347" i="10"/>
  <c r="M345" i="10" s="1"/>
  <c r="L36" i="10"/>
  <c r="L34" i="10" s="1"/>
  <c r="O34" i="10" s="1"/>
  <c r="L546" i="10"/>
  <c r="O546" i="10" s="1"/>
  <c r="N151" i="10"/>
  <c r="N149" i="10" s="1"/>
  <c r="M155" i="10"/>
  <c r="P155" i="10" s="1"/>
  <c r="M167" i="10"/>
  <c r="M165" i="10" s="1"/>
  <c r="I216" i="10"/>
  <c r="K216" i="10" s="1"/>
  <c r="O549" i="10"/>
  <c r="O557" i="10"/>
  <c r="I628" i="10"/>
  <c r="K628" i="10" s="1"/>
  <c r="M122" i="10"/>
  <c r="P122" i="10" s="1"/>
  <c r="M135" i="10"/>
  <c r="P135" i="10" s="1"/>
  <c r="L231" i="10"/>
  <c r="J327" i="10"/>
  <c r="K327" i="10" s="1"/>
  <c r="L404" i="10"/>
  <c r="O404" i="10" s="1"/>
  <c r="K360" i="6"/>
  <c r="L151" i="10"/>
  <c r="O151" i="10" s="1"/>
  <c r="O333" i="10"/>
  <c r="P323" i="9"/>
  <c r="K381" i="9"/>
  <c r="N44" i="10"/>
  <c r="M47" i="10"/>
  <c r="P47" i="10" s="1"/>
  <c r="O58" i="10"/>
  <c r="N55" i="10"/>
  <c r="M138" i="10"/>
  <c r="P138" i="10" s="1"/>
  <c r="P170" i="10"/>
  <c r="M280" i="10"/>
  <c r="P280" i="10" s="1"/>
  <c r="N279" i="10"/>
  <c r="N277" i="10" s="1"/>
  <c r="N331" i="10"/>
  <c r="P331" i="10" s="1"/>
  <c r="N347" i="10"/>
  <c r="N345" i="10" s="1"/>
  <c r="K369" i="10"/>
  <c r="L631" i="10"/>
  <c r="O631" i="10" s="1"/>
  <c r="L90" i="10"/>
  <c r="L88" i="10" s="1"/>
  <c r="K255" i="10"/>
  <c r="N280" i="10"/>
  <c r="K288" i="10"/>
  <c r="L300" i="10"/>
  <c r="P336" i="10"/>
  <c r="M351" i="10"/>
  <c r="L405" i="10"/>
  <c r="O405" i="10" s="1"/>
  <c r="K594" i="10"/>
  <c r="K821" i="10"/>
  <c r="K824" i="10"/>
  <c r="L43" i="8"/>
  <c r="L41" i="8" s="1"/>
  <c r="O56" i="10"/>
  <c r="M69" i="10"/>
  <c r="P69" i="10" s="1"/>
  <c r="O170" i="10"/>
  <c r="O285" i="10"/>
  <c r="L301" i="10"/>
  <c r="O301" i="10" s="1"/>
  <c r="L304" i="10"/>
  <c r="O304" i="10" s="1"/>
  <c r="M317" i="10"/>
  <c r="P317" i="10" s="1"/>
  <c r="N392" i="10"/>
  <c r="O394" i="10"/>
  <c r="K822" i="10"/>
  <c r="P186" i="9"/>
  <c r="M23" i="10"/>
  <c r="M21" i="10" s="1"/>
  <c r="P56" i="10"/>
  <c r="L228" i="10"/>
  <c r="L249" i="10"/>
  <c r="O249" i="10" s="1"/>
  <c r="I260" i="10"/>
  <c r="K260" i="10" s="1"/>
  <c r="M263" i="10"/>
  <c r="M261" i="10" s="1"/>
  <c r="N23" i="10"/>
  <c r="N21" i="10" s="1"/>
  <c r="P269" i="10"/>
  <c r="P323" i="10"/>
  <c r="O397" i="10"/>
  <c r="K593" i="10"/>
  <c r="K828" i="10"/>
  <c r="K365" i="10"/>
  <c r="J364" i="10"/>
  <c r="K559" i="9"/>
  <c r="I543" i="9"/>
  <c r="K543" i="9" s="1"/>
  <c r="M44" i="10"/>
  <c r="M121" i="10"/>
  <c r="I131" i="10"/>
  <c r="K131" i="10" s="1"/>
  <c r="J143" i="10"/>
  <c r="J131" i="10" s="1"/>
  <c r="N167" i="10"/>
  <c r="N165" i="10" s="1"/>
  <c r="P168" i="10"/>
  <c r="L183" i="10"/>
  <c r="I190" i="10"/>
  <c r="K190" i="10" s="1"/>
  <c r="L267" i="10"/>
  <c r="O267" i="10" s="1"/>
  <c r="L279" i="10"/>
  <c r="O279" i="10" s="1"/>
  <c r="O282" i="10"/>
  <c r="N300" i="10"/>
  <c r="N298" i="10" s="1"/>
  <c r="M304" i="10"/>
  <c r="P304" i="10" s="1"/>
  <c r="L318" i="10"/>
  <c r="O318" i="10" s="1"/>
  <c r="N330" i="10"/>
  <c r="N328" i="10" s="1"/>
  <c r="N351" i="10"/>
  <c r="K360" i="10"/>
  <c r="L391" i="10"/>
  <c r="O391" i="10" s="1"/>
  <c r="P397" i="10"/>
  <c r="M424" i="10"/>
  <c r="K460" i="10"/>
  <c r="K669" i="10"/>
  <c r="J364" i="8"/>
  <c r="O93" i="9"/>
  <c r="I275" i="9"/>
  <c r="K275" i="9" s="1"/>
  <c r="P46" i="10"/>
  <c r="L94" i="10"/>
  <c r="O94" i="10" s="1"/>
  <c r="N121" i="10"/>
  <c r="N119" i="10" s="1"/>
  <c r="I148" i="10"/>
  <c r="K148" i="10" s="1"/>
  <c r="M152" i="10"/>
  <c r="P152" i="10" s="1"/>
  <c r="P154" i="10"/>
  <c r="M183" i="10"/>
  <c r="O186" i="10"/>
  <c r="I233" i="10"/>
  <c r="K233" i="10" s="1"/>
  <c r="I237" i="10"/>
  <c r="K237" i="10" s="1"/>
  <c r="L230" i="10"/>
  <c r="M279" i="10"/>
  <c r="M318" i="10"/>
  <c r="P318" i="10" s="1"/>
  <c r="M330" i="10"/>
  <c r="M328" i="10" s="1"/>
  <c r="L347" i="10"/>
  <c r="L345" i="10" s="1"/>
  <c r="K379" i="10"/>
  <c r="J722" i="10"/>
  <c r="L280" i="9"/>
  <c r="O280" i="9" s="1"/>
  <c r="N26" i="10"/>
  <c r="N16" i="10" s="1"/>
  <c r="N14" i="10" s="1"/>
  <c r="O96" i="10"/>
  <c r="M134" i="10"/>
  <c r="P184" i="10"/>
  <c r="P320" i="10"/>
  <c r="L421" i="10"/>
  <c r="O421" i="10" s="1"/>
  <c r="O424" i="10"/>
  <c r="K592" i="10"/>
  <c r="L657" i="10"/>
  <c r="O657" i="10" s="1"/>
  <c r="M330" i="9"/>
  <c r="M328" i="9" s="1"/>
  <c r="O353" i="9"/>
  <c r="L23" i="10"/>
  <c r="L21" i="10" s="1"/>
  <c r="L33" i="10"/>
  <c r="O33" i="10" s="1"/>
  <c r="M43" i="10"/>
  <c r="N47" i="10"/>
  <c r="M55" i="10"/>
  <c r="M53" i="10" s="1"/>
  <c r="N59" i="10"/>
  <c r="L217" i="10"/>
  <c r="O217" i="10" s="1"/>
  <c r="L263" i="10"/>
  <c r="L261" i="10" s="1"/>
  <c r="I297" i="10"/>
  <c r="K297" i="10" s="1"/>
  <c r="M301" i="10"/>
  <c r="P301" i="10" s="1"/>
  <c r="L317" i="10"/>
  <c r="L315" i="10" s="1"/>
  <c r="O315" i="10" s="1"/>
  <c r="L321" i="10"/>
  <c r="O321" i="10" s="1"/>
  <c r="M348" i="10"/>
  <c r="P348" i="10" s="1"/>
  <c r="N404" i="10"/>
  <c r="N402" i="10" s="1"/>
  <c r="M549" i="10"/>
  <c r="J143" i="7"/>
  <c r="J131" i="7" s="1"/>
  <c r="I86" i="9"/>
  <c r="K86" i="9" s="1"/>
  <c r="N134" i="9"/>
  <c r="N132" i="9" s="1"/>
  <c r="O184" i="9"/>
  <c r="O46" i="10"/>
  <c r="M68" i="10"/>
  <c r="P68" i="10" s="1"/>
  <c r="O93" i="10"/>
  <c r="M125" i="10"/>
  <c r="P125" i="10" s="1"/>
  <c r="O140" i="10"/>
  <c r="L167" i="10"/>
  <c r="P186" i="10"/>
  <c r="P350" i="10"/>
  <c r="K359" i="10"/>
  <c r="K370" i="10"/>
  <c r="L408" i="10"/>
  <c r="O408" i="10" s="1"/>
  <c r="O431" i="10"/>
  <c r="L446" i="10"/>
  <c r="L444" i="10" s="1"/>
  <c r="K673" i="10"/>
  <c r="N9" i="10"/>
  <c r="N19" i="10"/>
  <c r="O46" i="9"/>
  <c r="K145" i="9"/>
  <c r="O12" i="10"/>
  <c r="L15" i="10"/>
  <c r="L9" i="10" s="1"/>
  <c r="O19" i="10"/>
  <c r="O25" i="10"/>
  <c r="L29" i="10"/>
  <c r="N31" i="10"/>
  <c r="O32" i="10"/>
  <c r="P42" i="10"/>
  <c r="L44" i="10"/>
  <c r="L47" i="10"/>
  <c r="O47" i="10" s="1"/>
  <c r="P67" i="10"/>
  <c r="L69" i="10"/>
  <c r="O69" i="10" s="1"/>
  <c r="O91" i="10"/>
  <c r="I112" i="10"/>
  <c r="K112" i="10" s="1"/>
  <c r="K116" i="10"/>
  <c r="L152" i="10"/>
  <c r="O152" i="10" s="1"/>
  <c r="O154" i="10"/>
  <c r="L238" i="10"/>
  <c r="N405" i="10"/>
  <c r="N321" i="10"/>
  <c r="N317" i="10"/>
  <c r="N315" i="10" s="1"/>
  <c r="N502" i="10"/>
  <c r="L347" i="8"/>
  <c r="L345" i="8" s="1"/>
  <c r="L43" i="9"/>
  <c r="L41" i="9" s="1"/>
  <c r="L68" i="10"/>
  <c r="O68" i="10" s="1"/>
  <c r="P93" i="10"/>
  <c r="L155" i="10"/>
  <c r="O155" i="10" s="1"/>
  <c r="O157" i="10"/>
  <c r="N447" i="10"/>
  <c r="N446" i="10"/>
  <c r="O449" i="10"/>
  <c r="P472" i="10"/>
  <c r="M469" i="10"/>
  <c r="M470" i="10"/>
  <c r="P470" i="10" s="1"/>
  <c r="L477" i="10"/>
  <c r="O477" i="10" s="1"/>
  <c r="L469" i="10"/>
  <c r="O469" i="10" s="1"/>
  <c r="O479" i="10"/>
  <c r="O787" i="10"/>
  <c r="L786" i="10"/>
  <c r="O786" i="10" s="1"/>
  <c r="L405" i="9"/>
  <c r="O405" i="9" s="1"/>
  <c r="L26" i="10"/>
  <c r="M34" i="10"/>
  <c r="P34" i="10" s="1"/>
  <c r="P58" i="10"/>
  <c r="P61" i="10"/>
  <c r="O74" i="10"/>
  <c r="I76" i="10"/>
  <c r="K80" i="10"/>
  <c r="L122" i="10"/>
  <c r="O122" i="10" s="1"/>
  <c r="O124" i="10"/>
  <c r="L198" i="10"/>
  <c r="O198" i="10" s="1"/>
  <c r="P299" i="10"/>
  <c r="N264" i="10"/>
  <c r="O264" i="10" s="1"/>
  <c r="P266" i="10"/>
  <c r="N404" i="8"/>
  <c r="N402" i="8" s="1"/>
  <c r="M263" i="9"/>
  <c r="M261" i="9" s="1"/>
  <c r="M26" i="10"/>
  <c r="M90" i="10"/>
  <c r="L125" i="10"/>
  <c r="O125" i="10" s="1"/>
  <c r="O127" i="10"/>
  <c r="N263" i="10"/>
  <c r="O266" i="10"/>
  <c r="M12" i="10"/>
  <c r="M19" i="10"/>
  <c r="P96" i="10"/>
  <c r="P262" i="10"/>
  <c r="O329" i="10"/>
  <c r="O390" i="10"/>
  <c r="O468" i="10"/>
  <c r="O755" i="10"/>
  <c r="L754" i="10"/>
  <c r="O754" i="10" s="1"/>
  <c r="O133" i="10"/>
  <c r="P166" i="10"/>
  <c r="L168" i="10"/>
  <c r="O168" i="10" s="1"/>
  <c r="L171" i="10"/>
  <c r="O171" i="10" s="1"/>
  <c r="I174" i="10"/>
  <c r="P182" i="10"/>
  <c r="L184" i="10"/>
  <c r="O184" i="10" s="1"/>
  <c r="L187" i="10"/>
  <c r="O187" i="10" s="1"/>
  <c r="O278" i="10"/>
  <c r="P333" i="10"/>
  <c r="O350" i="10"/>
  <c r="M408" i="10"/>
  <c r="P408" i="10" s="1"/>
  <c r="P410" i="10"/>
  <c r="I433" i="10"/>
  <c r="I522" i="10"/>
  <c r="K522" i="10" s="1"/>
  <c r="K537" i="10"/>
  <c r="P755" i="10"/>
  <c r="M754" i="10"/>
  <c r="P754" i="10" s="1"/>
  <c r="N789" i="10"/>
  <c r="K362" i="10"/>
  <c r="K372" i="10"/>
  <c r="J433" i="10"/>
  <c r="J417" i="10" s="1"/>
  <c r="K442" i="10"/>
  <c r="P687" i="10"/>
  <c r="M685" i="10"/>
  <c r="P685" i="10" s="1"/>
  <c r="L737" i="10"/>
  <c r="O737" i="10" s="1"/>
  <c r="L770" i="10"/>
  <c r="O770" i="10" s="1"/>
  <c r="O504" i="10"/>
  <c r="L502" i="10"/>
  <c r="O502" i="10" s="1"/>
  <c r="P524" i="10"/>
  <c r="M523" i="10"/>
  <c r="P523" i="10" s="1"/>
  <c r="O686" i="10"/>
  <c r="I785" i="10"/>
  <c r="K785" i="10" s="1"/>
  <c r="K800" i="10"/>
  <c r="P807" i="10"/>
  <c r="M805" i="10"/>
  <c r="P805" i="10" s="1"/>
  <c r="K146" i="10"/>
  <c r="I197" i="10"/>
  <c r="K197" i="10" s="1"/>
  <c r="K325" i="10"/>
  <c r="L330" i="10"/>
  <c r="O348" i="10"/>
  <c r="N504" i="10"/>
  <c r="N505" i="10"/>
  <c r="L632" i="10"/>
  <c r="O632" i="10" s="1"/>
  <c r="P738" i="10"/>
  <c r="M737" i="10"/>
  <c r="P737" i="10" s="1"/>
  <c r="P771" i="10"/>
  <c r="M770" i="10"/>
  <c r="P770" i="10" s="1"/>
  <c r="L789" i="10"/>
  <c r="O789" i="10" s="1"/>
  <c r="O791" i="10"/>
  <c r="O806" i="10"/>
  <c r="L805" i="10"/>
  <c r="O805" i="10" s="1"/>
  <c r="I77" i="10"/>
  <c r="I275" i="10"/>
  <c r="K275" i="10" s="1"/>
  <c r="O336" i="10"/>
  <c r="O353" i="10"/>
  <c r="M391" i="10"/>
  <c r="P394" i="10"/>
  <c r="M405" i="10"/>
  <c r="P405" i="10" s="1"/>
  <c r="P407" i="10"/>
  <c r="M446" i="10"/>
  <c r="M447" i="10"/>
  <c r="P449" i="10"/>
  <c r="L470" i="10"/>
  <c r="O470" i="10" s="1"/>
  <c r="O472" i="10"/>
  <c r="O641" i="10"/>
  <c r="P788" i="10"/>
  <c r="M786" i="10"/>
  <c r="P786" i="10" s="1"/>
  <c r="J537" i="10"/>
  <c r="J522" i="10" s="1"/>
  <c r="I654" i="10"/>
  <c r="K654" i="10" s="1"/>
  <c r="L658" i="10"/>
  <c r="O658" i="10" s="1"/>
  <c r="I434" i="10"/>
  <c r="I443" i="10"/>
  <c r="K443" i="10" s="1"/>
  <c r="L447" i="10"/>
  <c r="L454" i="10"/>
  <c r="O454" i="10" s="1"/>
  <c r="L533" i="10"/>
  <c r="O533" i="10" s="1"/>
  <c r="K675" i="10"/>
  <c r="L525" i="10"/>
  <c r="O525" i="10" s="1"/>
  <c r="I148" i="9"/>
  <c r="K148" i="9" s="1"/>
  <c r="K159" i="9"/>
  <c r="O456" i="6"/>
  <c r="L454" i="6"/>
  <c r="O454" i="6" s="1"/>
  <c r="N391" i="8"/>
  <c r="N389" i="8" s="1"/>
  <c r="M167" i="9"/>
  <c r="M165" i="9" s="1"/>
  <c r="M171" i="9"/>
  <c r="P171" i="9" s="1"/>
  <c r="L347" i="9"/>
  <c r="L345" i="9" s="1"/>
  <c r="K651" i="9"/>
  <c r="I628" i="9"/>
  <c r="K628" i="9" s="1"/>
  <c r="K673" i="9"/>
  <c r="K674" i="9"/>
  <c r="O49" i="9"/>
  <c r="L47" i="9"/>
  <c r="O47" i="9" s="1"/>
  <c r="M283" i="8"/>
  <c r="P283" i="8" s="1"/>
  <c r="K271" i="9"/>
  <c r="I260" i="9"/>
  <c r="K260" i="9" s="1"/>
  <c r="P407" i="9"/>
  <c r="M405" i="9"/>
  <c r="P405" i="9" s="1"/>
  <c r="L228" i="9"/>
  <c r="O331" i="9"/>
  <c r="P124" i="9"/>
  <c r="M121" i="9"/>
  <c r="P121" i="9" s="1"/>
  <c r="O394" i="9"/>
  <c r="L392" i="9"/>
  <c r="O392" i="9" s="1"/>
  <c r="L347" i="5"/>
  <c r="L345" i="5" s="1"/>
  <c r="M151" i="8"/>
  <c r="P151" i="8" s="1"/>
  <c r="P93" i="9"/>
  <c r="N300" i="9"/>
  <c r="N298" i="9" s="1"/>
  <c r="M391" i="9"/>
  <c r="P391" i="9" s="1"/>
  <c r="L469" i="5"/>
  <c r="O469" i="5" s="1"/>
  <c r="K372" i="8"/>
  <c r="M90" i="9"/>
  <c r="M88" i="9" s="1"/>
  <c r="M94" i="9"/>
  <c r="P94" i="9" s="1"/>
  <c r="M280" i="9"/>
  <c r="P280" i="9" s="1"/>
  <c r="M300" i="9"/>
  <c r="N330" i="9"/>
  <c r="N404" i="9"/>
  <c r="N402" i="9" s="1"/>
  <c r="O266" i="9"/>
  <c r="P331" i="9"/>
  <c r="L395" i="9"/>
  <c r="O395" i="9" s="1"/>
  <c r="N121" i="8"/>
  <c r="N119" i="8" s="1"/>
  <c r="O266" i="8"/>
  <c r="N331" i="8"/>
  <c r="P331" i="8" s="1"/>
  <c r="I364" i="8"/>
  <c r="N68" i="9"/>
  <c r="N66" i="9" s="1"/>
  <c r="M155" i="9"/>
  <c r="P155" i="9" s="1"/>
  <c r="O170" i="9"/>
  <c r="M317" i="9"/>
  <c r="P317" i="9" s="1"/>
  <c r="K379" i="9"/>
  <c r="O446" i="9"/>
  <c r="L444" i="9"/>
  <c r="O444" i="9" s="1"/>
  <c r="N279" i="8"/>
  <c r="N277" i="8" s="1"/>
  <c r="J722" i="8"/>
  <c r="M43" i="9"/>
  <c r="M41" i="9" s="1"/>
  <c r="N26" i="9"/>
  <c r="N16" i="9" s="1"/>
  <c r="N14" i="9" s="1"/>
  <c r="O71" i="9"/>
  <c r="M122" i="9"/>
  <c r="P122" i="9" s="1"/>
  <c r="K204" i="9"/>
  <c r="K244" i="9"/>
  <c r="L283" i="9"/>
  <c r="O283" i="9" s="1"/>
  <c r="N304" i="9"/>
  <c r="K359" i="9"/>
  <c r="M151" i="7"/>
  <c r="M149" i="7" s="1"/>
  <c r="P149" i="7" s="1"/>
  <c r="I87" i="8"/>
  <c r="K87" i="8" s="1"/>
  <c r="M121" i="8"/>
  <c r="P121" i="8" s="1"/>
  <c r="M55" i="9"/>
  <c r="M53" i="9" s="1"/>
  <c r="M91" i="9"/>
  <c r="P91" i="9" s="1"/>
  <c r="L152" i="9"/>
  <c r="O152" i="9" s="1"/>
  <c r="M151" i="9"/>
  <c r="P151" i="9" s="1"/>
  <c r="K193" i="9"/>
  <c r="L263" i="9"/>
  <c r="M283" i="9"/>
  <c r="P283" i="9" s="1"/>
  <c r="M318" i="9"/>
  <c r="P318" i="9" s="1"/>
  <c r="K360" i="9"/>
  <c r="K372" i="9"/>
  <c r="M424" i="9"/>
  <c r="M421" i="9" s="1"/>
  <c r="I522" i="9"/>
  <c r="K522" i="9" s="1"/>
  <c r="I654" i="9"/>
  <c r="K654" i="9" s="1"/>
  <c r="M660" i="9"/>
  <c r="P660" i="9" s="1"/>
  <c r="K675" i="9"/>
  <c r="P49" i="9"/>
  <c r="M125" i="9"/>
  <c r="P125" i="9" s="1"/>
  <c r="L134" i="9"/>
  <c r="L132" i="9" s="1"/>
  <c r="N151" i="9"/>
  <c r="N149" i="9" s="1"/>
  <c r="M184" i="9"/>
  <c r="P184" i="9" s="1"/>
  <c r="L209" i="9"/>
  <c r="O209" i="9" s="1"/>
  <c r="P320" i="9"/>
  <c r="L422" i="9"/>
  <c r="O422" i="9" s="1"/>
  <c r="L90" i="5"/>
  <c r="L88" i="5" s="1"/>
  <c r="M330" i="8"/>
  <c r="J721" i="8"/>
  <c r="O96" i="9"/>
  <c r="P154" i="9"/>
  <c r="L230" i="9"/>
  <c r="L231" i="9"/>
  <c r="P266" i="9"/>
  <c r="I297" i="9"/>
  <c r="K297" i="9" s="1"/>
  <c r="O303" i="9"/>
  <c r="L321" i="9"/>
  <c r="O321" i="9" s="1"/>
  <c r="K365" i="9"/>
  <c r="L688" i="9"/>
  <c r="O688" i="9" s="1"/>
  <c r="M392" i="8"/>
  <c r="P392" i="8" s="1"/>
  <c r="I522" i="8"/>
  <c r="K522" i="8" s="1"/>
  <c r="L26" i="9"/>
  <c r="L24" i="9" s="1"/>
  <c r="O58" i="9"/>
  <c r="P301" i="9"/>
  <c r="L36" i="9"/>
  <c r="O36" i="9" s="1"/>
  <c r="L547" i="9"/>
  <c r="O547" i="9" s="1"/>
  <c r="O549" i="9"/>
  <c r="P549" i="9"/>
  <c r="M546" i="9"/>
  <c r="P546" i="9" s="1"/>
  <c r="L217" i="8"/>
  <c r="O217" i="8" s="1"/>
  <c r="K244" i="8"/>
  <c r="L23" i="9"/>
  <c r="N47" i="9"/>
  <c r="L72" i="9"/>
  <c r="O72" i="9" s="1"/>
  <c r="N90" i="9"/>
  <c r="N88" i="9" s="1"/>
  <c r="K111" i="9"/>
  <c r="N121" i="9"/>
  <c r="N119" i="9" s="1"/>
  <c r="N135" i="9"/>
  <c r="O135" i="9" s="1"/>
  <c r="O137" i="9"/>
  <c r="O138" i="9"/>
  <c r="L187" i="9"/>
  <c r="O187" i="9" s="1"/>
  <c r="M279" i="9"/>
  <c r="P279" i="9" s="1"/>
  <c r="J327" i="9"/>
  <c r="K327" i="9" s="1"/>
  <c r="L348" i="9"/>
  <c r="O348" i="9" s="1"/>
  <c r="K370" i="9"/>
  <c r="K378" i="9"/>
  <c r="L421" i="9"/>
  <c r="O431" i="9"/>
  <c r="K568" i="9"/>
  <c r="N152" i="9"/>
  <c r="N183" i="7"/>
  <c r="N181" i="7" s="1"/>
  <c r="L230" i="7"/>
  <c r="M55" i="8"/>
  <c r="M53" i="8" s="1"/>
  <c r="L183" i="8"/>
  <c r="L181" i="8" s="1"/>
  <c r="I314" i="8"/>
  <c r="K314" i="8" s="1"/>
  <c r="I434" i="8"/>
  <c r="K434" i="8" s="1"/>
  <c r="M23" i="9"/>
  <c r="M21" i="9" s="1"/>
  <c r="N43" i="9"/>
  <c r="P56" i="9"/>
  <c r="I77" i="9"/>
  <c r="K77" i="9" s="1"/>
  <c r="L91" i="9"/>
  <c r="O91" i="9" s="1"/>
  <c r="L122" i="9"/>
  <c r="O122" i="9" s="1"/>
  <c r="I130" i="9"/>
  <c r="K130" i="9" s="1"/>
  <c r="L168" i="9"/>
  <c r="O168" i="9" s="1"/>
  <c r="P168" i="9"/>
  <c r="M187" i="9"/>
  <c r="P187" i="9" s="1"/>
  <c r="K224" i="9"/>
  <c r="N263" i="9"/>
  <c r="N261" i="9" s="1"/>
  <c r="P264" i="9"/>
  <c r="N279" i="9"/>
  <c r="N277" i="9" s="1"/>
  <c r="L301" i="9"/>
  <c r="O301" i="9" s="1"/>
  <c r="P333" i="9"/>
  <c r="K374" i="9"/>
  <c r="N391" i="9"/>
  <c r="N389" i="9" s="1"/>
  <c r="L546" i="9"/>
  <c r="O546" i="9" s="1"/>
  <c r="K560" i="9"/>
  <c r="J722" i="9"/>
  <c r="L788" i="9"/>
  <c r="O788" i="9" s="1"/>
  <c r="L152" i="8"/>
  <c r="O152" i="8" s="1"/>
  <c r="L155" i="8"/>
  <c r="O155" i="8" s="1"/>
  <c r="L263" i="8"/>
  <c r="L261" i="8" s="1"/>
  <c r="K369" i="8"/>
  <c r="L33" i="9"/>
  <c r="L31" i="9" s="1"/>
  <c r="O31" i="9" s="1"/>
  <c r="N55" i="9"/>
  <c r="N53" i="9" s="1"/>
  <c r="L68" i="9"/>
  <c r="L66" i="9" s="1"/>
  <c r="I76" i="9"/>
  <c r="K76" i="9" s="1"/>
  <c r="J143" i="9"/>
  <c r="J131" i="9" s="1"/>
  <c r="L171" i="9"/>
  <c r="O171" i="9" s="1"/>
  <c r="O186" i="9"/>
  <c r="L217" i="9"/>
  <c r="O217" i="9" s="1"/>
  <c r="L264" i="9"/>
  <c r="O264" i="9" s="1"/>
  <c r="P303" i="9"/>
  <c r="L351" i="9"/>
  <c r="O351" i="9" s="1"/>
  <c r="L469" i="9"/>
  <c r="L467" i="9" s="1"/>
  <c r="K823" i="9"/>
  <c r="O170" i="8"/>
  <c r="I174" i="8"/>
  <c r="I164" i="8" s="1"/>
  <c r="K164" i="8" s="1"/>
  <c r="N263" i="8"/>
  <c r="N261" i="8" s="1"/>
  <c r="M26" i="9"/>
  <c r="L56" i="9"/>
  <c r="O56" i="9" s="1"/>
  <c r="M68" i="9"/>
  <c r="P74" i="9"/>
  <c r="M183" i="9"/>
  <c r="M181" i="9" s="1"/>
  <c r="L198" i="9"/>
  <c r="O198" i="9" s="1"/>
  <c r="L317" i="9"/>
  <c r="O333" i="9"/>
  <c r="J537" i="9"/>
  <c r="J522" i="9" s="1"/>
  <c r="K827" i="7"/>
  <c r="N44" i="9"/>
  <c r="P44" i="9" s="1"/>
  <c r="P46" i="9"/>
  <c r="L125" i="9"/>
  <c r="O125" i="9" s="1"/>
  <c r="L238" i="9"/>
  <c r="O238" i="9" s="1"/>
  <c r="L249" i="9"/>
  <c r="O249" i="9" s="1"/>
  <c r="L300" i="9"/>
  <c r="M334" i="9"/>
  <c r="P334" i="9" s="1"/>
  <c r="K369" i="9"/>
  <c r="M404" i="9"/>
  <c r="P404" i="9" s="1"/>
  <c r="M408" i="9"/>
  <c r="P408" i="9" s="1"/>
  <c r="J721" i="9"/>
  <c r="K821" i="9"/>
  <c r="K824" i="9"/>
  <c r="K827" i="9"/>
  <c r="J722" i="7"/>
  <c r="K722" i="7" s="1"/>
  <c r="M47" i="8"/>
  <c r="P47" i="8" s="1"/>
  <c r="N90" i="8"/>
  <c r="L231" i="8"/>
  <c r="O348" i="8"/>
  <c r="M408" i="8"/>
  <c r="P408" i="8" s="1"/>
  <c r="L469" i="8"/>
  <c r="L467" i="8" s="1"/>
  <c r="O472" i="8"/>
  <c r="K823" i="8"/>
  <c r="K826" i="8"/>
  <c r="P348" i="8"/>
  <c r="K370" i="8"/>
  <c r="K381" i="8"/>
  <c r="L122" i="8"/>
  <c r="O122" i="8" s="1"/>
  <c r="P69" i="9"/>
  <c r="O69" i="9"/>
  <c r="N263" i="7"/>
  <c r="N261" i="7" s="1"/>
  <c r="L90" i="8"/>
  <c r="L88" i="8" s="1"/>
  <c r="M134" i="8"/>
  <c r="P134" i="8" s="1"/>
  <c r="L228" i="8"/>
  <c r="L300" i="8"/>
  <c r="O300" i="8" s="1"/>
  <c r="L304" i="8"/>
  <c r="O304" i="8" s="1"/>
  <c r="K379" i="8"/>
  <c r="L788" i="8"/>
  <c r="O788" i="8" s="1"/>
  <c r="P138" i="9"/>
  <c r="I208" i="7"/>
  <c r="K208" i="7" s="1"/>
  <c r="K728" i="7"/>
  <c r="P46" i="8"/>
  <c r="N55" i="8"/>
  <c r="L405" i="8"/>
  <c r="O405" i="8" s="1"/>
  <c r="K174" i="9"/>
  <c r="I164" i="9"/>
  <c r="K164" i="9" s="1"/>
  <c r="N183" i="8"/>
  <c r="N181" i="8" s="1"/>
  <c r="L187" i="8"/>
  <c r="O187" i="8" s="1"/>
  <c r="N405" i="8"/>
  <c r="L408" i="8"/>
  <c r="O408" i="8" s="1"/>
  <c r="L789" i="8"/>
  <c r="O789" i="8" s="1"/>
  <c r="N28" i="9"/>
  <c r="M15" i="9"/>
  <c r="N23" i="9"/>
  <c r="M29" i="9"/>
  <c r="P61" i="9"/>
  <c r="P71" i="9"/>
  <c r="I131" i="9"/>
  <c r="M134" i="9"/>
  <c r="O140" i="9"/>
  <c r="L167" i="9"/>
  <c r="K176" i="9"/>
  <c r="L229" i="9"/>
  <c r="L279" i="9"/>
  <c r="O279" i="9" s="1"/>
  <c r="J288" i="9"/>
  <c r="J275" i="9" s="1"/>
  <c r="I314" i="9"/>
  <c r="K314" i="9" s="1"/>
  <c r="L330" i="9"/>
  <c r="O350" i="9"/>
  <c r="N347" i="9"/>
  <c r="I364" i="9"/>
  <c r="M34" i="9"/>
  <c r="P34" i="9" s="1"/>
  <c r="P58" i="9"/>
  <c r="P140" i="9"/>
  <c r="P397" i="9"/>
  <c r="M395" i="9"/>
  <c r="P395" i="9" s="1"/>
  <c r="P445" i="9"/>
  <c r="L12" i="9"/>
  <c r="L19" i="9"/>
  <c r="K79" i="9"/>
  <c r="I87" i="9"/>
  <c r="K87" i="9" s="1"/>
  <c r="L90" i="9"/>
  <c r="I112" i="9"/>
  <c r="K112" i="9" s="1"/>
  <c r="P120" i="9"/>
  <c r="P137" i="9"/>
  <c r="N167" i="9"/>
  <c r="L183" i="9"/>
  <c r="L267" i="9"/>
  <c r="O267" i="9" s="1"/>
  <c r="L304" i="9"/>
  <c r="O304" i="9" s="1"/>
  <c r="K338" i="9"/>
  <c r="P353" i="9"/>
  <c r="M351" i="9"/>
  <c r="P351" i="9" s="1"/>
  <c r="K115" i="9"/>
  <c r="L121" i="9"/>
  <c r="O121" i="9" s="1"/>
  <c r="P170" i="9"/>
  <c r="I208" i="9"/>
  <c r="K208" i="9" s="1"/>
  <c r="I233" i="9"/>
  <c r="K233" i="9" s="1"/>
  <c r="M267" i="9"/>
  <c r="P267" i="9" s="1"/>
  <c r="M304" i="9"/>
  <c r="P304" i="9" s="1"/>
  <c r="K340" i="9"/>
  <c r="J355" i="9"/>
  <c r="K355" i="9" s="1"/>
  <c r="K362" i="9"/>
  <c r="O390" i="9"/>
  <c r="L408" i="9"/>
  <c r="O408" i="9" s="1"/>
  <c r="K438" i="9"/>
  <c r="I434" i="9"/>
  <c r="K100" i="9"/>
  <c r="L151" i="9"/>
  <c r="O151" i="9" s="1"/>
  <c r="N183" i="9"/>
  <c r="P390" i="9"/>
  <c r="O403" i="9"/>
  <c r="K255" i="9"/>
  <c r="I248" i="9"/>
  <c r="O262" i="9"/>
  <c r="O299" i="9"/>
  <c r="O336" i="9"/>
  <c r="P350" i="9"/>
  <c r="M348" i="9"/>
  <c r="P348" i="9" s="1"/>
  <c r="M347" i="9"/>
  <c r="L404" i="9"/>
  <c r="O404" i="9" s="1"/>
  <c r="I417" i="9"/>
  <c r="K385" i="9"/>
  <c r="P468" i="9"/>
  <c r="N523" i="9"/>
  <c r="O630" i="9"/>
  <c r="P687" i="9"/>
  <c r="M685" i="9"/>
  <c r="P685" i="9" s="1"/>
  <c r="P738" i="9"/>
  <c r="M737" i="9"/>
  <c r="P737" i="9" s="1"/>
  <c r="P771" i="9"/>
  <c r="M770" i="9"/>
  <c r="P770" i="9" s="1"/>
  <c r="P788" i="9"/>
  <c r="M786" i="9"/>
  <c r="P786" i="9" s="1"/>
  <c r="P807" i="9"/>
  <c r="M805" i="9"/>
  <c r="P805" i="9" s="1"/>
  <c r="O787" i="9"/>
  <c r="I785" i="9"/>
  <c r="K785" i="9" s="1"/>
  <c r="K800" i="9"/>
  <c r="O806" i="9"/>
  <c r="L805" i="9"/>
  <c r="O805" i="9" s="1"/>
  <c r="M469" i="9"/>
  <c r="M470" i="9"/>
  <c r="P470" i="9" s="1"/>
  <c r="P472" i="9"/>
  <c r="O686" i="9"/>
  <c r="P504" i="9"/>
  <c r="M502" i="9"/>
  <c r="P502" i="9" s="1"/>
  <c r="P755" i="9"/>
  <c r="M754" i="9"/>
  <c r="P754" i="9" s="1"/>
  <c r="O449" i="9"/>
  <c r="M449" i="9"/>
  <c r="L447" i="9"/>
  <c r="O447" i="9" s="1"/>
  <c r="N469" i="9"/>
  <c r="N467" i="9" s="1"/>
  <c r="N414" i="9" s="1"/>
  <c r="O503" i="9"/>
  <c r="L502" i="9"/>
  <c r="I592" i="9"/>
  <c r="K592" i="9" s="1"/>
  <c r="K593" i="9"/>
  <c r="P631" i="9"/>
  <c r="M629" i="9"/>
  <c r="P629" i="9" s="1"/>
  <c r="J364" i="9"/>
  <c r="P394" i="9"/>
  <c r="M392" i="9"/>
  <c r="P392" i="9" s="1"/>
  <c r="K435" i="9"/>
  <c r="J433" i="9"/>
  <c r="J417" i="9" s="1"/>
  <c r="I442" i="9"/>
  <c r="K442" i="9" s="1"/>
  <c r="I443" i="9"/>
  <c r="K443" i="9" s="1"/>
  <c r="L454" i="9"/>
  <c r="O454" i="9" s="1"/>
  <c r="O472" i="9"/>
  <c r="O524" i="9"/>
  <c r="L533" i="9"/>
  <c r="O533" i="9" s="1"/>
  <c r="M547" i="9"/>
  <c r="P547" i="9" s="1"/>
  <c r="L470" i="9"/>
  <c r="O470" i="9" s="1"/>
  <c r="L477" i="9"/>
  <c r="O477" i="9" s="1"/>
  <c r="L525" i="9"/>
  <c r="O525" i="9" s="1"/>
  <c r="K576" i="9"/>
  <c r="L639" i="9"/>
  <c r="O639" i="9" s="1"/>
  <c r="L631" i="9"/>
  <c r="O631" i="9" s="1"/>
  <c r="K669" i="9"/>
  <c r="L687" i="9"/>
  <c r="O687" i="9" s="1"/>
  <c r="L55" i="6"/>
  <c r="L90" i="7"/>
  <c r="L88" i="7" s="1"/>
  <c r="M68" i="8"/>
  <c r="P68" i="8" s="1"/>
  <c r="L209" i="8"/>
  <c r="O209" i="8" s="1"/>
  <c r="L230" i="8"/>
  <c r="L301" i="8"/>
  <c r="O301" i="8" s="1"/>
  <c r="P303" i="8"/>
  <c r="N151" i="7"/>
  <c r="N149" i="7" s="1"/>
  <c r="P266" i="8"/>
  <c r="J327" i="8"/>
  <c r="K327" i="8" s="1"/>
  <c r="L446" i="8"/>
  <c r="O446" i="8" s="1"/>
  <c r="K146" i="7"/>
  <c r="M300" i="8"/>
  <c r="P300" i="8" s="1"/>
  <c r="L317" i="8"/>
  <c r="O317" i="8" s="1"/>
  <c r="L318" i="8"/>
  <c r="O318" i="8" s="1"/>
  <c r="P407" i="8"/>
  <c r="L59" i="7"/>
  <c r="O59" i="7" s="1"/>
  <c r="I112" i="8"/>
  <c r="K112" i="8" s="1"/>
  <c r="N167" i="8"/>
  <c r="N165" i="8" s="1"/>
  <c r="L229" i="8"/>
  <c r="K338" i="8"/>
  <c r="M151" i="6"/>
  <c r="P151" i="6" s="1"/>
  <c r="M138" i="7"/>
  <c r="P138" i="7" s="1"/>
  <c r="I276" i="7"/>
  <c r="K276" i="7" s="1"/>
  <c r="J721" i="7"/>
  <c r="K721" i="7" s="1"/>
  <c r="I77" i="8"/>
  <c r="I65" i="8" s="1"/>
  <c r="K65" i="8" s="1"/>
  <c r="L171" i="8"/>
  <c r="O171" i="8" s="1"/>
  <c r="I190" i="8"/>
  <c r="K190" i="8" s="1"/>
  <c r="M263" i="8"/>
  <c r="M261" i="8" s="1"/>
  <c r="N301" i="8"/>
  <c r="P306" i="8"/>
  <c r="L391" i="8"/>
  <c r="O391" i="8" s="1"/>
  <c r="L533" i="8"/>
  <c r="O533" i="8" s="1"/>
  <c r="L454" i="7"/>
  <c r="O454" i="7" s="1"/>
  <c r="L229" i="7"/>
  <c r="L347" i="7"/>
  <c r="L345" i="7" s="1"/>
  <c r="L469" i="7"/>
  <c r="L467" i="7" s="1"/>
  <c r="O472" i="7"/>
  <c r="L23" i="8"/>
  <c r="L21" i="8" s="1"/>
  <c r="O59" i="8"/>
  <c r="L151" i="8"/>
  <c r="O151" i="8" s="1"/>
  <c r="P264" i="8"/>
  <c r="O350" i="8"/>
  <c r="M404" i="8"/>
  <c r="K651" i="8"/>
  <c r="L395" i="7"/>
  <c r="O395" i="7" s="1"/>
  <c r="I76" i="8"/>
  <c r="K76" i="8" s="1"/>
  <c r="L264" i="8"/>
  <c r="O264" i="8" s="1"/>
  <c r="L280" i="8"/>
  <c r="O280" i="8" s="1"/>
  <c r="M321" i="8"/>
  <c r="P321" i="8" s="1"/>
  <c r="J537" i="8"/>
  <c r="J522" i="8" s="1"/>
  <c r="M155" i="7"/>
  <c r="P155" i="7" s="1"/>
  <c r="I260" i="8"/>
  <c r="K260" i="8" s="1"/>
  <c r="O168" i="7"/>
  <c r="M134" i="7"/>
  <c r="P134" i="7" s="1"/>
  <c r="L198" i="7"/>
  <c r="O198" i="7" s="1"/>
  <c r="L217" i="7"/>
  <c r="O217" i="7" s="1"/>
  <c r="O61" i="8"/>
  <c r="M72" i="8"/>
  <c r="P72" i="8" s="1"/>
  <c r="O96" i="8"/>
  <c r="L267" i="8"/>
  <c r="O267" i="8" s="1"/>
  <c r="K669" i="8"/>
  <c r="K374" i="8"/>
  <c r="M43" i="8"/>
  <c r="M41" i="8" s="1"/>
  <c r="M90" i="8"/>
  <c r="M88" i="8" s="1"/>
  <c r="N122" i="8"/>
  <c r="M135" i="8"/>
  <c r="P135" i="8" s="1"/>
  <c r="N151" i="8"/>
  <c r="N149" i="8" s="1"/>
  <c r="L167" i="8"/>
  <c r="N171" i="8"/>
  <c r="M183" i="8"/>
  <c r="M181" i="8" s="1"/>
  <c r="I216" i="8"/>
  <c r="K216" i="8" s="1"/>
  <c r="I233" i="8"/>
  <c r="K233" i="8" s="1"/>
  <c r="L238" i="8"/>
  <c r="O238" i="8" s="1"/>
  <c r="M267" i="8"/>
  <c r="P267" i="8" s="1"/>
  <c r="M280" i="8"/>
  <c r="P280" i="8" s="1"/>
  <c r="I297" i="8"/>
  <c r="K297" i="8" s="1"/>
  <c r="M317" i="8"/>
  <c r="P317" i="8" s="1"/>
  <c r="O323" i="8"/>
  <c r="M347" i="8"/>
  <c r="M345" i="8" s="1"/>
  <c r="N392" i="8"/>
  <c r="M395" i="8"/>
  <c r="P395" i="8" s="1"/>
  <c r="L454" i="8"/>
  <c r="O454" i="8" s="1"/>
  <c r="L525" i="8"/>
  <c r="O525" i="8" s="1"/>
  <c r="O660" i="8"/>
  <c r="L167" i="7"/>
  <c r="L165" i="7" s="1"/>
  <c r="K825" i="7"/>
  <c r="K828" i="7"/>
  <c r="N43" i="8"/>
  <c r="N41" i="8" s="1"/>
  <c r="L56" i="8"/>
  <c r="O56" i="8" s="1"/>
  <c r="M69" i="8"/>
  <c r="P69" i="8" s="1"/>
  <c r="L91" i="8"/>
  <c r="O91" i="8" s="1"/>
  <c r="L121" i="8"/>
  <c r="O121" i="8" s="1"/>
  <c r="L125" i="8"/>
  <c r="O125" i="8" s="1"/>
  <c r="M138" i="8"/>
  <c r="P138" i="8" s="1"/>
  <c r="P140" i="8"/>
  <c r="L184" i="8"/>
  <c r="O184" i="8" s="1"/>
  <c r="L283" i="8"/>
  <c r="O283" i="8" s="1"/>
  <c r="N317" i="8"/>
  <c r="N315" i="8" s="1"/>
  <c r="N347" i="8"/>
  <c r="N345" i="8" s="1"/>
  <c r="K365" i="8"/>
  <c r="L404" i="8"/>
  <c r="I433" i="8"/>
  <c r="I417" i="8" s="1"/>
  <c r="I443" i="8"/>
  <c r="K443" i="8" s="1"/>
  <c r="L447" i="8"/>
  <c r="O447" i="8" s="1"/>
  <c r="I654" i="8"/>
  <c r="K654" i="8" s="1"/>
  <c r="K821" i="8"/>
  <c r="K824" i="8"/>
  <c r="K827" i="8"/>
  <c r="M55" i="7"/>
  <c r="M53" i="7" s="1"/>
  <c r="N90" i="7"/>
  <c r="N88" i="7" s="1"/>
  <c r="L171" i="7"/>
  <c r="O171" i="7" s="1"/>
  <c r="L231" i="7"/>
  <c r="I442" i="7"/>
  <c r="K442" i="7" s="1"/>
  <c r="O58" i="8"/>
  <c r="O93" i="8"/>
  <c r="M167" i="8"/>
  <c r="M165" i="8" s="1"/>
  <c r="O186" i="8"/>
  <c r="I248" i="8"/>
  <c r="K248" i="8" s="1"/>
  <c r="L687" i="8"/>
  <c r="L685" i="8" s="1"/>
  <c r="O685" i="8" s="1"/>
  <c r="M72" i="7"/>
  <c r="P72" i="7" s="1"/>
  <c r="I148" i="7"/>
  <c r="K148" i="7" s="1"/>
  <c r="P266" i="7"/>
  <c r="K726" i="7"/>
  <c r="K826" i="7"/>
  <c r="M44" i="8"/>
  <c r="P44" i="8" s="1"/>
  <c r="L55" i="8"/>
  <c r="I130" i="8"/>
  <c r="K130" i="8" s="1"/>
  <c r="L198" i="8"/>
  <c r="O198" i="8" s="1"/>
  <c r="I275" i="8"/>
  <c r="K275" i="8" s="1"/>
  <c r="M279" i="8"/>
  <c r="P333" i="8"/>
  <c r="K378" i="8"/>
  <c r="K385" i="8"/>
  <c r="M391" i="8"/>
  <c r="L555" i="8"/>
  <c r="O555" i="8" s="1"/>
  <c r="K822" i="8"/>
  <c r="K825" i="8"/>
  <c r="K828" i="8"/>
  <c r="M152" i="6"/>
  <c r="P152" i="6" s="1"/>
  <c r="K723" i="7"/>
  <c r="M26" i="8"/>
  <c r="M24" i="8" s="1"/>
  <c r="L68" i="8"/>
  <c r="O68" i="8" s="1"/>
  <c r="L632" i="8"/>
  <c r="O632" i="8" s="1"/>
  <c r="K673" i="8"/>
  <c r="P15" i="8"/>
  <c r="O12" i="8"/>
  <c r="P22" i="8"/>
  <c r="M19" i="8"/>
  <c r="M12" i="8"/>
  <c r="O32" i="8"/>
  <c r="L29" i="8"/>
  <c r="P42" i="8"/>
  <c r="M59" i="8"/>
  <c r="P59" i="8" s="1"/>
  <c r="P61" i="8"/>
  <c r="M125" i="8"/>
  <c r="P125" i="8" s="1"/>
  <c r="P127" i="8"/>
  <c r="L138" i="8"/>
  <c r="O138" i="8" s="1"/>
  <c r="O140" i="8"/>
  <c r="K145" i="8"/>
  <c r="I143" i="8"/>
  <c r="M155" i="8"/>
  <c r="P155" i="8" s="1"/>
  <c r="P157" i="8"/>
  <c r="O431" i="8"/>
  <c r="L429" i="8"/>
  <c r="O429" i="8" s="1"/>
  <c r="L421" i="8"/>
  <c r="I442" i="8"/>
  <c r="K442" i="8" s="1"/>
  <c r="K460" i="8"/>
  <c r="O630" i="8"/>
  <c r="P686" i="8"/>
  <c r="N167" i="5"/>
  <c r="N165" i="5" s="1"/>
  <c r="J721" i="6"/>
  <c r="L279" i="7"/>
  <c r="L321" i="7"/>
  <c r="O321" i="7" s="1"/>
  <c r="L334" i="7"/>
  <c r="O334" i="7" s="1"/>
  <c r="L47" i="8"/>
  <c r="O47" i="8" s="1"/>
  <c r="O49" i="8"/>
  <c r="L26" i="8"/>
  <c r="L24" i="8" s="1"/>
  <c r="O54" i="8"/>
  <c r="K98" i="8"/>
  <c r="O120" i="8"/>
  <c r="O150" i="8"/>
  <c r="I208" i="8"/>
  <c r="K208" i="8" s="1"/>
  <c r="O329" i="8"/>
  <c r="N351" i="8"/>
  <c r="O353" i="8"/>
  <c r="O394" i="8"/>
  <c r="L392" i="8"/>
  <c r="O392" i="8" s="1"/>
  <c r="M469" i="8"/>
  <c r="M470" i="8"/>
  <c r="P470" i="8" s="1"/>
  <c r="P472" i="8"/>
  <c r="O503" i="8"/>
  <c r="L502" i="8"/>
  <c r="O502" i="8" s="1"/>
  <c r="L280" i="7"/>
  <c r="O280" i="7" s="1"/>
  <c r="M321" i="7"/>
  <c r="P321" i="7" s="1"/>
  <c r="O25" i="8"/>
  <c r="L15" i="8"/>
  <c r="N31" i="8"/>
  <c r="N29" i="8"/>
  <c r="N28" i="8" s="1"/>
  <c r="L36" i="8"/>
  <c r="M94" i="8"/>
  <c r="P94" i="8" s="1"/>
  <c r="P96" i="8"/>
  <c r="L134" i="8"/>
  <c r="I148" i="8"/>
  <c r="K148" i="8" s="1"/>
  <c r="M171" i="8"/>
  <c r="P171" i="8" s="1"/>
  <c r="P173" i="8"/>
  <c r="M187" i="8"/>
  <c r="P187" i="8" s="1"/>
  <c r="P189" i="8"/>
  <c r="L249" i="8"/>
  <c r="O397" i="8"/>
  <c r="L395" i="8"/>
  <c r="O395" i="8" s="1"/>
  <c r="O549" i="8"/>
  <c r="M549" i="8"/>
  <c r="L33" i="8"/>
  <c r="N151" i="5"/>
  <c r="N149" i="5" s="1"/>
  <c r="L55" i="7"/>
  <c r="L53" i="7" s="1"/>
  <c r="K372" i="7"/>
  <c r="O19" i="8"/>
  <c r="N26" i="8"/>
  <c r="N16" i="8" s="1"/>
  <c r="N47" i="8"/>
  <c r="M23" i="8"/>
  <c r="M56" i="8"/>
  <c r="P56" i="8" s="1"/>
  <c r="P58" i="8"/>
  <c r="N68" i="8"/>
  <c r="N66" i="8" s="1"/>
  <c r="L69" i="8"/>
  <c r="O69" i="8" s="1"/>
  <c r="O71" i="8"/>
  <c r="O89" i="8"/>
  <c r="M122" i="8"/>
  <c r="P122" i="8" s="1"/>
  <c r="P124" i="8"/>
  <c r="M152" i="8"/>
  <c r="P152" i="8" s="1"/>
  <c r="P154" i="8"/>
  <c r="O166" i="8"/>
  <c r="O182" i="8"/>
  <c r="L546" i="8"/>
  <c r="I559" i="8"/>
  <c r="K576" i="8"/>
  <c r="I592" i="8"/>
  <c r="K592" i="8" s="1"/>
  <c r="K593" i="8"/>
  <c r="I76" i="7"/>
  <c r="K76" i="7" s="1"/>
  <c r="I434" i="7"/>
  <c r="K434" i="7" s="1"/>
  <c r="N23" i="8"/>
  <c r="N15" i="8"/>
  <c r="P67" i="8"/>
  <c r="N134" i="8"/>
  <c r="N132" i="8" s="1"/>
  <c r="L135" i="8"/>
  <c r="O135" i="8" s="1"/>
  <c r="O137" i="8"/>
  <c r="J143" i="8"/>
  <c r="J131" i="8" s="1"/>
  <c r="K204" i="8"/>
  <c r="I197" i="8"/>
  <c r="K197" i="8" s="1"/>
  <c r="L331" i="8"/>
  <c r="O333" i="8"/>
  <c r="L330" i="8"/>
  <c r="P154" i="6"/>
  <c r="P93" i="7"/>
  <c r="N134" i="7"/>
  <c r="N132" i="7" s="1"/>
  <c r="K360" i="7"/>
  <c r="K378" i="7"/>
  <c r="P29" i="8"/>
  <c r="P35" i="8"/>
  <c r="M34" i="8"/>
  <c r="P34" i="8" s="1"/>
  <c r="L44" i="8"/>
  <c r="O44" i="8" s="1"/>
  <c r="O46" i="8"/>
  <c r="L72" i="8"/>
  <c r="O72" i="8" s="1"/>
  <c r="O74" i="8"/>
  <c r="M91" i="8"/>
  <c r="P91" i="8" s="1"/>
  <c r="P93" i="8"/>
  <c r="P133" i="8"/>
  <c r="O168" i="8"/>
  <c r="M168" i="8"/>
  <c r="P168" i="8" s="1"/>
  <c r="P170" i="8"/>
  <c r="M184" i="8"/>
  <c r="P184" i="8" s="1"/>
  <c r="P186" i="8"/>
  <c r="P336" i="8"/>
  <c r="M334" i="8"/>
  <c r="P334" i="8" s="1"/>
  <c r="L279" i="8"/>
  <c r="N467" i="8"/>
  <c r="N414" i="8" s="1"/>
  <c r="P503" i="8"/>
  <c r="M502" i="8"/>
  <c r="P502" i="8" s="1"/>
  <c r="P630" i="8"/>
  <c r="M629" i="8"/>
  <c r="P629" i="8" s="1"/>
  <c r="P738" i="8"/>
  <c r="M737" i="8"/>
  <c r="P737" i="8" s="1"/>
  <c r="P807" i="8"/>
  <c r="M805" i="8"/>
  <c r="P805" i="8" s="1"/>
  <c r="L334" i="8"/>
  <c r="O334" i="8" s="1"/>
  <c r="O336" i="8"/>
  <c r="O424" i="8"/>
  <c r="M424" i="8"/>
  <c r="P555" i="8"/>
  <c r="M545" i="8"/>
  <c r="P755" i="8"/>
  <c r="M754" i="8"/>
  <c r="P754" i="8" s="1"/>
  <c r="I785" i="8"/>
  <c r="K785" i="8" s="1"/>
  <c r="K800" i="8"/>
  <c r="O806" i="8"/>
  <c r="L805" i="8"/>
  <c r="O805" i="8" s="1"/>
  <c r="P788" i="8"/>
  <c r="M786" i="8"/>
  <c r="P786" i="8" s="1"/>
  <c r="L422" i="8"/>
  <c r="O422" i="8" s="1"/>
  <c r="K465" i="8"/>
  <c r="P771" i="8"/>
  <c r="M770" i="8"/>
  <c r="P770" i="8" s="1"/>
  <c r="O787" i="8"/>
  <c r="K675" i="8"/>
  <c r="P320" i="8"/>
  <c r="P350" i="8"/>
  <c r="P353" i="8"/>
  <c r="J288" i="8"/>
  <c r="J275" i="8" s="1"/>
  <c r="M449" i="8"/>
  <c r="L470" i="8"/>
  <c r="O470" i="8" s="1"/>
  <c r="L477" i="8"/>
  <c r="O477" i="8" s="1"/>
  <c r="L639" i="8"/>
  <c r="O639" i="8" s="1"/>
  <c r="L655" i="8"/>
  <c r="O655" i="8" s="1"/>
  <c r="K672" i="8"/>
  <c r="L688" i="8"/>
  <c r="O688" i="8" s="1"/>
  <c r="M690" i="8"/>
  <c r="J433" i="8"/>
  <c r="L631" i="8"/>
  <c r="O631" i="8" s="1"/>
  <c r="L36" i="7"/>
  <c r="O36" i="7" s="1"/>
  <c r="L43" i="7"/>
  <c r="L41" i="7" s="1"/>
  <c r="P56" i="7"/>
  <c r="I112" i="7"/>
  <c r="K112" i="7" s="1"/>
  <c r="M301" i="7"/>
  <c r="P301" i="7" s="1"/>
  <c r="L330" i="7"/>
  <c r="L328" i="7" s="1"/>
  <c r="K537" i="7"/>
  <c r="M167" i="5"/>
  <c r="M165" i="5" s="1"/>
  <c r="L392" i="6"/>
  <c r="O392" i="6" s="1"/>
  <c r="L283" i="7"/>
  <c r="O283" i="7" s="1"/>
  <c r="K374" i="7"/>
  <c r="M43" i="7"/>
  <c r="M41" i="7" s="1"/>
  <c r="L69" i="7"/>
  <c r="O69" i="7" s="1"/>
  <c r="K144" i="7"/>
  <c r="K362" i="7"/>
  <c r="J537" i="7"/>
  <c r="J522" i="7" s="1"/>
  <c r="K824" i="7"/>
  <c r="N43" i="7"/>
  <c r="N41" i="7" s="1"/>
  <c r="L47" i="6"/>
  <c r="O47" i="6" s="1"/>
  <c r="M122" i="7"/>
  <c r="P122" i="7" s="1"/>
  <c r="K369" i="7"/>
  <c r="I443" i="7"/>
  <c r="K443" i="7" s="1"/>
  <c r="K87" i="7"/>
  <c r="M135" i="7"/>
  <c r="P135" i="7" s="1"/>
  <c r="M152" i="7"/>
  <c r="P152" i="7" s="1"/>
  <c r="K309" i="7"/>
  <c r="K340" i="7"/>
  <c r="K370" i="7"/>
  <c r="K822" i="7"/>
  <c r="M171" i="4"/>
  <c r="P171" i="4" s="1"/>
  <c r="I314" i="6"/>
  <c r="K314" i="6" s="1"/>
  <c r="L56" i="7"/>
  <c r="O56" i="7" s="1"/>
  <c r="O137" i="7"/>
  <c r="P189" i="7"/>
  <c r="M330" i="7"/>
  <c r="M328" i="7" s="1"/>
  <c r="L555" i="7"/>
  <c r="O555" i="7" s="1"/>
  <c r="M47" i="7"/>
  <c r="P47" i="7" s="1"/>
  <c r="O124" i="7"/>
  <c r="P137" i="7"/>
  <c r="M347" i="7"/>
  <c r="M345" i="7" s="1"/>
  <c r="K355" i="6"/>
  <c r="P168" i="7"/>
  <c r="N404" i="7"/>
  <c r="N402" i="7" s="1"/>
  <c r="K466" i="7"/>
  <c r="L446" i="5"/>
  <c r="O446" i="5" s="1"/>
  <c r="P170" i="6"/>
  <c r="M59" i="7"/>
  <c r="P59" i="7" s="1"/>
  <c r="M304" i="7"/>
  <c r="P304" i="7" s="1"/>
  <c r="M391" i="7"/>
  <c r="P391" i="7" s="1"/>
  <c r="O641" i="7"/>
  <c r="K725" i="7"/>
  <c r="K821" i="7"/>
  <c r="L33" i="7"/>
  <c r="L31" i="7" s="1"/>
  <c r="O31" i="7" s="1"/>
  <c r="K674" i="7"/>
  <c r="J721" i="4"/>
  <c r="L68" i="6"/>
  <c r="N23" i="7"/>
  <c r="N21" i="7" s="1"/>
  <c r="O58" i="7"/>
  <c r="M68" i="7"/>
  <c r="P68" i="7" s="1"/>
  <c r="N184" i="7"/>
  <c r="O184" i="7" s="1"/>
  <c r="L187" i="7"/>
  <c r="O187" i="7" s="1"/>
  <c r="K204" i="7"/>
  <c r="K271" i="7"/>
  <c r="M300" i="7"/>
  <c r="O306" i="7"/>
  <c r="P336" i="7"/>
  <c r="M351" i="7"/>
  <c r="M395" i="7"/>
  <c r="P395" i="7" s="1"/>
  <c r="M405" i="7"/>
  <c r="P405" i="7" s="1"/>
  <c r="L422" i="7"/>
  <c r="O422" i="7" s="1"/>
  <c r="P424" i="7"/>
  <c r="L446" i="7"/>
  <c r="L444" i="7" s="1"/>
  <c r="M449" i="7"/>
  <c r="P449" i="7" s="1"/>
  <c r="K669" i="7"/>
  <c r="O690" i="7"/>
  <c r="N55" i="6"/>
  <c r="L279" i="6"/>
  <c r="O279" i="6" s="1"/>
  <c r="M301" i="6"/>
  <c r="P301" i="6" s="1"/>
  <c r="L44" i="7"/>
  <c r="P46" i="7"/>
  <c r="N68" i="7"/>
  <c r="N66" i="7" s="1"/>
  <c r="I77" i="7"/>
  <c r="K77" i="7" s="1"/>
  <c r="K99" i="7"/>
  <c r="N121" i="7"/>
  <c r="N119" i="7" s="1"/>
  <c r="O154" i="7"/>
  <c r="M167" i="7"/>
  <c r="M165" i="7" s="1"/>
  <c r="O170" i="7"/>
  <c r="P285" i="7"/>
  <c r="N300" i="7"/>
  <c r="N298" i="7" s="1"/>
  <c r="L317" i="7"/>
  <c r="K338" i="7"/>
  <c r="L391" i="7"/>
  <c r="L389" i="7" s="1"/>
  <c r="O389" i="7" s="1"/>
  <c r="P397" i="7"/>
  <c r="O410" i="7"/>
  <c r="M419" i="7"/>
  <c r="P419" i="7" s="1"/>
  <c r="M422" i="7"/>
  <c r="P422" i="7" s="1"/>
  <c r="L429" i="7"/>
  <c r="O429" i="7" s="1"/>
  <c r="L546" i="7"/>
  <c r="L544" i="7" s="1"/>
  <c r="O544" i="7" s="1"/>
  <c r="O634" i="7"/>
  <c r="L687" i="7"/>
  <c r="O687" i="7" s="1"/>
  <c r="P690" i="7"/>
  <c r="K823" i="7"/>
  <c r="L280" i="6"/>
  <c r="O280" i="6" s="1"/>
  <c r="P154" i="7"/>
  <c r="N279" i="7"/>
  <c r="N277" i="7" s="1"/>
  <c r="L318" i="7"/>
  <c r="O318" i="7" s="1"/>
  <c r="J327" i="7"/>
  <c r="K327" i="7" s="1"/>
  <c r="P410" i="7"/>
  <c r="L217" i="6"/>
  <c r="O217" i="6" s="1"/>
  <c r="I434" i="6"/>
  <c r="I418" i="6" s="1"/>
  <c r="K418" i="6" s="1"/>
  <c r="N55" i="7"/>
  <c r="K78" i="7"/>
  <c r="M91" i="7"/>
  <c r="P91" i="7" s="1"/>
  <c r="K100" i="7"/>
  <c r="K111" i="7"/>
  <c r="N167" i="7"/>
  <c r="N165" i="7" s="1"/>
  <c r="L209" i="7"/>
  <c r="O209" i="7" s="1"/>
  <c r="M264" i="7"/>
  <c r="P264" i="7" s="1"/>
  <c r="N280" i="7"/>
  <c r="K438" i="7"/>
  <c r="K539" i="7"/>
  <c r="I654" i="7"/>
  <c r="K654" i="7" s="1"/>
  <c r="K700" i="7"/>
  <c r="L228" i="6"/>
  <c r="K370" i="6"/>
  <c r="P58" i="7"/>
  <c r="M69" i="7"/>
  <c r="P69" i="7" s="1"/>
  <c r="P170" i="7"/>
  <c r="L183" i="7"/>
  <c r="L181" i="7" s="1"/>
  <c r="L228" i="7"/>
  <c r="K260" i="7"/>
  <c r="K359" i="7"/>
  <c r="M392" i="7"/>
  <c r="P392" i="7" s="1"/>
  <c r="L525" i="7"/>
  <c r="O528" i="7"/>
  <c r="L631" i="7"/>
  <c r="O631" i="7" s="1"/>
  <c r="K673" i="7"/>
  <c r="P22" i="7"/>
  <c r="M19" i="7"/>
  <c r="M12" i="7"/>
  <c r="P96" i="7"/>
  <c r="M26" i="7"/>
  <c r="M24" i="7" s="1"/>
  <c r="O133" i="7"/>
  <c r="O150" i="7"/>
  <c r="M263" i="7"/>
  <c r="P269" i="7"/>
  <c r="M280" i="7"/>
  <c r="P280" i="7" s="1"/>
  <c r="P282" i="7"/>
  <c r="M279" i="7"/>
  <c r="P279" i="7" s="1"/>
  <c r="M68" i="6"/>
  <c r="M280" i="6"/>
  <c r="P280" i="6" s="1"/>
  <c r="M330" i="6"/>
  <c r="M328" i="6" s="1"/>
  <c r="P394" i="6"/>
  <c r="N9" i="7"/>
  <c r="P15" i="7"/>
  <c r="L29" i="7"/>
  <c r="L23" i="7"/>
  <c r="O46" i="7"/>
  <c r="K81" i="7"/>
  <c r="M94" i="7"/>
  <c r="P94" i="7" s="1"/>
  <c r="M125" i="7"/>
  <c r="P125" i="7" s="1"/>
  <c r="M267" i="7"/>
  <c r="P267" i="7" s="1"/>
  <c r="K325" i="7"/>
  <c r="I314" i="7"/>
  <c r="K314" i="7" s="1"/>
  <c r="L33" i="6"/>
  <c r="L31" i="6" s="1"/>
  <c r="M23" i="7"/>
  <c r="M21" i="7" s="1"/>
  <c r="P29" i="7"/>
  <c r="O49" i="7"/>
  <c r="L26" i="7"/>
  <c r="L24" i="7" s="1"/>
  <c r="L68" i="7"/>
  <c r="L72" i="7"/>
  <c r="O72" i="7" s="1"/>
  <c r="L155" i="7"/>
  <c r="O155" i="7" s="1"/>
  <c r="O157" i="7"/>
  <c r="O299" i="7"/>
  <c r="P320" i="7"/>
  <c r="M317" i="7"/>
  <c r="P317" i="7" s="1"/>
  <c r="L91" i="5"/>
  <c r="O91" i="5" s="1"/>
  <c r="L94" i="5"/>
  <c r="O94" i="5" s="1"/>
  <c r="L263" i="6"/>
  <c r="N59" i="7"/>
  <c r="N26" i="7"/>
  <c r="K116" i="7"/>
  <c r="M121" i="7"/>
  <c r="L138" i="7"/>
  <c r="O138" i="7" s="1"/>
  <c r="O140" i="7"/>
  <c r="O166" i="7"/>
  <c r="K176" i="7"/>
  <c r="I174" i="7"/>
  <c r="L264" i="7"/>
  <c r="O264" i="7" s="1"/>
  <c r="O266" i="7"/>
  <c r="L263" i="7"/>
  <c r="N317" i="7"/>
  <c r="N315" i="7" s="1"/>
  <c r="N318" i="7"/>
  <c r="N348" i="7"/>
  <c r="O348" i="7" s="1"/>
  <c r="P350" i="7"/>
  <c r="N347" i="7"/>
  <c r="M90" i="6"/>
  <c r="M88" i="6" s="1"/>
  <c r="N167" i="6"/>
  <c r="N165" i="6" s="1"/>
  <c r="L230" i="6"/>
  <c r="M263" i="6"/>
  <c r="M261" i="6" s="1"/>
  <c r="M347" i="6"/>
  <c r="M345" i="6" s="1"/>
  <c r="L446" i="6"/>
  <c r="O446" i="6" s="1"/>
  <c r="N30" i="7"/>
  <c r="N28" i="7" s="1"/>
  <c r="P35" i="7"/>
  <c r="M34" i="7"/>
  <c r="P34" i="7" s="1"/>
  <c r="L47" i="7"/>
  <c r="O47" i="7" s="1"/>
  <c r="M90" i="7"/>
  <c r="L91" i="7"/>
  <c r="O91" i="7" s="1"/>
  <c r="O93" i="7"/>
  <c r="K98" i="7"/>
  <c r="P186" i="7"/>
  <c r="I216" i="7"/>
  <c r="K216" i="7" s="1"/>
  <c r="K224" i="7"/>
  <c r="M318" i="7"/>
  <c r="P318" i="7" s="1"/>
  <c r="L405" i="7"/>
  <c r="O405" i="7" s="1"/>
  <c r="L404" i="7"/>
  <c r="O404" i="7" s="1"/>
  <c r="O407" i="7"/>
  <c r="O447" i="7"/>
  <c r="N121" i="6"/>
  <c r="N119" i="6" s="1"/>
  <c r="P124" i="6"/>
  <c r="L134" i="6"/>
  <c r="O134" i="6" s="1"/>
  <c r="K146" i="6"/>
  <c r="N183" i="6"/>
  <c r="N181" i="6" s="1"/>
  <c r="I190" i="6"/>
  <c r="K190" i="6" s="1"/>
  <c r="K381" i="6"/>
  <c r="O22" i="7"/>
  <c r="L19" i="7"/>
  <c r="L12" i="7"/>
  <c r="O89" i="7"/>
  <c r="L94" i="7"/>
  <c r="O94" i="7" s="1"/>
  <c r="O96" i="7"/>
  <c r="O120" i="7"/>
  <c r="L125" i="7"/>
  <c r="O125" i="7" s="1"/>
  <c r="L121" i="7"/>
  <c r="O121" i="7" s="1"/>
  <c r="O127" i="7"/>
  <c r="M171" i="7"/>
  <c r="P171" i="7" s="1"/>
  <c r="P173" i="7"/>
  <c r="L301" i="7"/>
  <c r="O301" i="7" s="1"/>
  <c r="L300" i="7"/>
  <c r="O300" i="7" s="1"/>
  <c r="O303" i="7"/>
  <c r="N44" i="7"/>
  <c r="P44" i="7" s="1"/>
  <c r="M183" i="7"/>
  <c r="K244" i="7"/>
  <c r="I237" i="7"/>
  <c r="I233" i="7"/>
  <c r="K233" i="7" s="1"/>
  <c r="K255" i="7"/>
  <c r="I248" i="7"/>
  <c r="K248" i="7" s="1"/>
  <c r="O269" i="7"/>
  <c r="J364" i="7"/>
  <c r="L392" i="7"/>
  <c r="O392" i="7" s="1"/>
  <c r="P503" i="7"/>
  <c r="M502" i="7"/>
  <c r="P502" i="7" s="1"/>
  <c r="P630" i="7"/>
  <c r="M629" i="7"/>
  <c r="P629" i="7" s="1"/>
  <c r="N331" i="7"/>
  <c r="O331" i="7" s="1"/>
  <c r="O333" i="7"/>
  <c r="N330" i="7"/>
  <c r="I364" i="7"/>
  <c r="K435" i="7"/>
  <c r="J433" i="7"/>
  <c r="J417" i="7" s="1"/>
  <c r="O549" i="7"/>
  <c r="M549" i="7"/>
  <c r="O787" i="7"/>
  <c r="L786" i="7"/>
  <c r="O786" i="7" s="1"/>
  <c r="K145" i="7"/>
  <c r="I143" i="7"/>
  <c r="O186" i="7"/>
  <c r="L238" i="7"/>
  <c r="L249" i="7"/>
  <c r="O249" i="7" s="1"/>
  <c r="J288" i="7"/>
  <c r="J275" i="7" s="1"/>
  <c r="P333" i="7"/>
  <c r="N351" i="7"/>
  <c r="P353" i="7"/>
  <c r="K365" i="7"/>
  <c r="L134" i="7"/>
  <c r="O134" i="7" s="1"/>
  <c r="L151" i="7"/>
  <c r="O151" i="7" s="1"/>
  <c r="I190" i="7"/>
  <c r="K190" i="7" s="1"/>
  <c r="O350" i="7"/>
  <c r="O353" i="7"/>
  <c r="N395" i="7"/>
  <c r="N391" i="7"/>
  <c r="N389" i="7" s="1"/>
  <c r="P421" i="7"/>
  <c r="I433" i="7"/>
  <c r="N447" i="7"/>
  <c r="N446" i="7"/>
  <c r="O449" i="7"/>
  <c r="P468" i="7"/>
  <c r="L547" i="7"/>
  <c r="O547" i="7" s="1"/>
  <c r="O660" i="7"/>
  <c r="M660" i="7"/>
  <c r="L658" i="7"/>
  <c r="O658" i="7" s="1"/>
  <c r="K379" i="7"/>
  <c r="K381" i="7"/>
  <c r="M404" i="7"/>
  <c r="M469" i="7"/>
  <c r="P469" i="7" s="1"/>
  <c r="M470" i="7"/>
  <c r="P470" i="7" s="1"/>
  <c r="P472" i="7"/>
  <c r="P555" i="7"/>
  <c r="M545" i="7"/>
  <c r="L657" i="7"/>
  <c r="O755" i="7"/>
  <c r="L754" i="7"/>
  <c r="O754" i="7" s="1"/>
  <c r="L421" i="7"/>
  <c r="O424" i="7"/>
  <c r="N467" i="7"/>
  <c r="M687" i="7"/>
  <c r="P687" i="7" s="1"/>
  <c r="P755" i="7"/>
  <c r="M754" i="7"/>
  <c r="P754" i="7" s="1"/>
  <c r="N789" i="7"/>
  <c r="I559" i="7"/>
  <c r="K576" i="7"/>
  <c r="I592" i="7"/>
  <c r="K592" i="7" s="1"/>
  <c r="K593" i="7"/>
  <c r="L737" i="7"/>
  <c r="O737" i="7" s="1"/>
  <c r="L770" i="7"/>
  <c r="O770" i="7" s="1"/>
  <c r="I785" i="7"/>
  <c r="K785" i="7" s="1"/>
  <c r="K800" i="7"/>
  <c r="P807" i="7"/>
  <c r="M805" i="7"/>
  <c r="P805" i="7" s="1"/>
  <c r="L502" i="7"/>
  <c r="O502" i="7" s="1"/>
  <c r="K594" i="7"/>
  <c r="I628" i="7"/>
  <c r="K628" i="7" s="1"/>
  <c r="K651" i="7"/>
  <c r="P686" i="7"/>
  <c r="P738" i="7"/>
  <c r="M737" i="7"/>
  <c r="P737" i="7" s="1"/>
  <c r="P771" i="7"/>
  <c r="M770" i="7"/>
  <c r="P770" i="7" s="1"/>
  <c r="L789" i="7"/>
  <c r="O789" i="7" s="1"/>
  <c r="O791" i="7"/>
  <c r="O806" i="7"/>
  <c r="L805" i="7"/>
  <c r="O805" i="7" s="1"/>
  <c r="K355" i="7"/>
  <c r="K465" i="7"/>
  <c r="P688" i="7"/>
  <c r="P788" i="7"/>
  <c r="M786" i="7"/>
  <c r="P786" i="7" s="1"/>
  <c r="K675" i="7"/>
  <c r="L470" i="7"/>
  <c r="O470" i="7" s="1"/>
  <c r="L477" i="7"/>
  <c r="O477" i="7" s="1"/>
  <c r="L688" i="7"/>
  <c r="O688" i="7" s="1"/>
  <c r="L429" i="3"/>
  <c r="O429" i="3" s="1"/>
  <c r="K98" i="6"/>
  <c r="M125" i="6"/>
  <c r="P125" i="6" s="1"/>
  <c r="O127" i="6"/>
  <c r="I143" i="6"/>
  <c r="K143" i="6" s="1"/>
  <c r="L209" i="6"/>
  <c r="O209" i="6" s="1"/>
  <c r="N330" i="6"/>
  <c r="N328" i="6" s="1"/>
  <c r="J327" i="6"/>
  <c r="K327" i="6" s="1"/>
  <c r="L404" i="6"/>
  <c r="O404" i="6" s="1"/>
  <c r="L657" i="6"/>
  <c r="L655" i="6" s="1"/>
  <c r="O655" i="6" s="1"/>
  <c r="K699" i="6"/>
  <c r="L555" i="3"/>
  <c r="O555" i="3" s="1"/>
  <c r="L135" i="6"/>
  <c r="O135" i="6" s="1"/>
  <c r="M267" i="6"/>
  <c r="P267" i="6" s="1"/>
  <c r="O351" i="6"/>
  <c r="K821" i="5"/>
  <c r="K824" i="5"/>
  <c r="N404" i="6"/>
  <c r="N402" i="6" s="1"/>
  <c r="L658" i="6"/>
  <c r="O658" i="6" s="1"/>
  <c r="L238" i="6"/>
  <c r="O238" i="6" s="1"/>
  <c r="L658" i="3"/>
  <c r="O658" i="3" s="1"/>
  <c r="P266" i="5"/>
  <c r="I443" i="5"/>
  <c r="K443" i="5" s="1"/>
  <c r="K651" i="5"/>
  <c r="L36" i="6"/>
  <c r="O36" i="6" s="1"/>
  <c r="M69" i="6"/>
  <c r="P69" i="6" s="1"/>
  <c r="O71" i="6"/>
  <c r="N279" i="6"/>
  <c r="N277" i="6" s="1"/>
  <c r="K821" i="6"/>
  <c r="K824" i="6"/>
  <c r="K827" i="6"/>
  <c r="N263" i="5"/>
  <c r="N261" i="5" s="1"/>
  <c r="N330" i="5"/>
  <c r="N328" i="5" s="1"/>
  <c r="M391" i="5"/>
  <c r="P391" i="5" s="1"/>
  <c r="N43" i="6"/>
  <c r="N41" i="6" s="1"/>
  <c r="N90" i="6"/>
  <c r="N88" i="6" s="1"/>
  <c r="M135" i="6"/>
  <c r="P135" i="6" s="1"/>
  <c r="M168" i="6"/>
  <c r="P168" i="6" s="1"/>
  <c r="N263" i="6"/>
  <c r="N261" i="6" s="1"/>
  <c r="M300" i="6"/>
  <c r="P300" i="6" s="1"/>
  <c r="M317" i="6"/>
  <c r="P317" i="6" s="1"/>
  <c r="N280" i="6"/>
  <c r="P303" i="5"/>
  <c r="M47" i="6"/>
  <c r="P47" i="6" s="1"/>
  <c r="M55" i="6"/>
  <c r="M91" i="6"/>
  <c r="M121" i="6"/>
  <c r="P121" i="6" s="1"/>
  <c r="J143" i="6"/>
  <c r="J131" i="6" s="1"/>
  <c r="M171" i="6"/>
  <c r="P171" i="6" s="1"/>
  <c r="M183" i="6"/>
  <c r="M181" i="6" s="1"/>
  <c r="I297" i="6"/>
  <c r="K297" i="6" s="1"/>
  <c r="L301" i="6"/>
  <c r="O301" i="6" s="1"/>
  <c r="M318" i="6"/>
  <c r="P318" i="6" s="1"/>
  <c r="M404" i="6"/>
  <c r="P404" i="6" s="1"/>
  <c r="K568" i="6"/>
  <c r="K700" i="6"/>
  <c r="K822" i="6"/>
  <c r="K825" i="6"/>
  <c r="K828" i="6"/>
  <c r="M279" i="6"/>
  <c r="P279" i="6" s="1"/>
  <c r="O323" i="6"/>
  <c r="K674" i="6"/>
  <c r="N134" i="5"/>
  <c r="N132" i="5" s="1"/>
  <c r="L171" i="5"/>
  <c r="O171" i="5" s="1"/>
  <c r="O46" i="6"/>
  <c r="M187" i="6"/>
  <c r="P187" i="6" s="1"/>
  <c r="L231" i="6"/>
  <c r="I364" i="6"/>
  <c r="L429" i="6"/>
  <c r="O429" i="6" s="1"/>
  <c r="K465" i="6"/>
  <c r="L546" i="6"/>
  <c r="L544" i="6" s="1"/>
  <c r="K560" i="6"/>
  <c r="J722" i="6"/>
  <c r="K362" i="4"/>
  <c r="K385" i="4"/>
  <c r="M43" i="5"/>
  <c r="M41" i="5" s="1"/>
  <c r="M47" i="5"/>
  <c r="P47" i="5" s="1"/>
  <c r="P46" i="6"/>
  <c r="P266" i="6"/>
  <c r="K340" i="6"/>
  <c r="K374" i="6"/>
  <c r="K379" i="6"/>
  <c r="K647" i="6"/>
  <c r="L687" i="6"/>
  <c r="L685" i="6" s="1"/>
  <c r="O685" i="6" s="1"/>
  <c r="K559" i="6"/>
  <c r="I543" i="6"/>
  <c r="K543" i="6" s="1"/>
  <c r="M187" i="5"/>
  <c r="P187" i="5" s="1"/>
  <c r="L44" i="6"/>
  <c r="O44" i="6" s="1"/>
  <c r="P58" i="6"/>
  <c r="L72" i="6"/>
  <c r="O72" i="6" s="1"/>
  <c r="M138" i="6"/>
  <c r="P138" i="6" s="1"/>
  <c r="K144" i="6"/>
  <c r="M155" i="6"/>
  <c r="P155" i="6" s="1"/>
  <c r="K215" i="6"/>
  <c r="K224" i="6"/>
  <c r="K244" i="6"/>
  <c r="K255" i="6"/>
  <c r="L283" i="6"/>
  <c r="O283" i="6" s="1"/>
  <c r="L304" i="6"/>
  <c r="O304" i="6" s="1"/>
  <c r="N331" i="6"/>
  <c r="M334" i="6"/>
  <c r="P334" i="6" s="1"/>
  <c r="M424" i="6"/>
  <c r="I442" i="6"/>
  <c r="K442" i="6" s="1"/>
  <c r="L447" i="6"/>
  <c r="O447" i="6" s="1"/>
  <c r="K576" i="6"/>
  <c r="K651" i="6"/>
  <c r="K675" i="6"/>
  <c r="I275" i="4"/>
  <c r="K275" i="4" s="1"/>
  <c r="L263" i="5"/>
  <c r="L261" i="5" s="1"/>
  <c r="M44" i="6"/>
  <c r="P44" i="6" s="1"/>
  <c r="M59" i="6"/>
  <c r="P59" i="6" s="1"/>
  <c r="N68" i="6"/>
  <c r="N66" i="6" s="1"/>
  <c r="M72" i="6"/>
  <c r="P72" i="6" s="1"/>
  <c r="I112" i="6"/>
  <c r="K112" i="6" s="1"/>
  <c r="N134" i="6"/>
  <c r="N132" i="6" s="1"/>
  <c r="O140" i="6"/>
  <c r="M167" i="6"/>
  <c r="M184" i="6"/>
  <c r="P184" i="6" s="1"/>
  <c r="K204" i="6"/>
  <c r="M283" i="6"/>
  <c r="P283" i="6" s="1"/>
  <c r="M304" i="6"/>
  <c r="P304" i="6" s="1"/>
  <c r="P306" i="6"/>
  <c r="P323" i="6"/>
  <c r="O353" i="6"/>
  <c r="K359" i="6"/>
  <c r="L395" i="6"/>
  <c r="O395" i="6" s="1"/>
  <c r="M405" i="6"/>
  <c r="P405" i="6" s="1"/>
  <c r="O424" i="6"/>
  <c r="K438" i="6"/>
  <c r="K537" i="6"/>
  <c r="I87" i="2"/>
  <c r="K87" i="2" s="1"/>
  <c r="K647" i="5"/>
  <c r="N91" i="6"/>
  <c r="K271" i="6"/>
  <c r="M321" i="6"/>
  <c r="P321" i="6" s="1"/>
  <c r="M331" i="6"/>
  <c r="O350" i="6"/>
  <c r="L429" i="2"/>
  <c r="O429" i="2" s="1"/>
  <c r="O140" i="5"/>
  <c r="M317" i="5"/>
  <c r="P317" i="5" s="1"/>
  <c r="N26" i="6"/>
  <c r="N16" i="6" s="1"/>
  <c r="N14" i="6" s="1"/>
  <c r="L43" i="6"/>
  <c r="N53" i="6"/>
  <c r="N151" i="6"/>
  <c r="N149" i="6" s="1"/>
  <c r="M264" i="6"/>
  <c r="P264" i="6" s="1"/>
  <c r="O348" i="6"/>
  <c r="P353" i="6"/>
  <c r="L391" i="6"/>
  <c r="M408" i="6"/>
  <c r="P408" i="6" s="1"/>
  <c r="I433" i="6"/>
  <c r="I417" i="6" s="1"/>
  <c r="P93" i="6"/>
  <c r="L138" i="6"/>
  <c r="O138" i="6" s="1"/>
  <c r="L421" i="6"/>
  <c r="O421" i="6" s="1"/>
  <c r="O557" i="6"/>
  <c r="P140" i="5"/>
  <c r="O303" i="5"/>
  <c r="K823" i="5"/>
  <c r="M23" i="6"/>
  <c r="M21" i="6" s="1"/>
  <c r="M43" i="6"/>
  <c r="I76" i="6"/>
  <c r="I233" i="6"/>
  <c r="K233" i="6" s="1"/>
  <c r="K287" i="6"/>
  <c r="K338" i="6"/>
  <c r="L347" i="6"/>
  <c r="L345" i="6" s="1"/>
  <c r="K362" i="6"/>
  <c r="I443" i="6"/>
  <c r="K443" i="6" s="1"/>
  <c r="J537" i="6"/>
  <c r="J522" i="6" s="1"/>
  <c r="I654" i="6"/>
  <c r="K673" i="6"/>
  <c r="K823" i="6"/>
  <c r="K826" i="6"/>
  <c r="P12" i="6"/>
  <c r="I276" i="4"/>
  <c r="K276" i="4" s="1"/>
  <c r="K288" i="4"/>
  <c r="N68" i="5"/>
  <c r="N66" i="5" s="1"/>
  <c r="M283" i="5"/>
  <c r="P283" i="5" s="1"/>
  <c r="O449" i="5"/>
  <c r="P25" i="6"/>
  <c r="M15" i="6"/>
  <c r="I87" i="6"/>
  <c r="K87" i="6" s="1"/>
  <c r="K99" i="6"/>
  <c r="K225" i="6"/>
  <c r="O269" i="6"/>
  <c r="L267" i="6"/>
  <c r="O267" i="6" s="1"/>
  <c r="O186" i="6"/>
  <c r="L184" i="6"/>
  <c r="O184" i="6" s="1"/>
  <c r="L183" i="6"/>
  <c r="M404" i="4"/>
  <c r="P404" i="4" s="1"/>
  <c r="L43" i="5"/>
  <c r="L41" i="5" s="1"/>
  <c r="L55" i="5"/>
  <c r="L53" i="5" s="1"/>
  <c r="J143" i="5"/>
  <c r="J131" i="5" s="1"/>
  <c r="L249" i="5"/>
  <c r="O249" i="5" s="1"/>
  <c r="K379" i="5"/>
  <c r="M26" i="6"/>
  <c r="M24" i="6" s="1"/>
  <c r="P96" i="6"/>
  <c r="L155" i="6"/>
  <c r="O155" i="6" s="1"/>
  <c r="O157" i="6"/>
  <c r="O166" i="6"/>
  <c r="P182" i="6"/>
  <c r="L249" i="6"/>
  <c r="O249" i="6" s="1"/>
  <c r="L229" i="6"/>
  <c r="P299" i="6"/>
  <c r="O333" i="6"/>
  <c r="L331" i="6"/>
  <c r="L330" i="6"/>
  <c r="L328" i="6" s="1"/>
  <c r="N631" i="6"/>
  <c r="N629" i="6" s="1"/>
  <c r="N632" i="6"/>
  <c r="J654" i="6"/>
  <c r="K669" i="6"/>
  <c r="M395" i="6"/>
  <c r="P395" i="6" s="1"/>
  <c r="P397" i="6"/>
  <c r="N183" i="5"/>
  <c r="N181" i="5" s="1"/>
  <c r="K362" i="5"/>
  <c r="K649" i="5"/>
  <c r="M19" i="6"/>
  <c r="M134" i="4"/>
  <c r="P134" i="4" s="1"/>
  <c r="L230" i="4"/>
  <c r="L231" i="5"/>
  <c r="K360" i="5"/>
  <c r="P32" i="6"/>
  <c r="M29" i="6"/>
  <c r="I77" i="6"/>
  <c r="K81" i="6"/>
  <c r="P120" i="6"/>
  <c r="K237" i="6"/>
  <c r="I226" i="6"/>
  <c r="K226" i="6" s="1"/>
  <c r="M391" i="6"/>
  <c r="P391" i="6" s="1"/>
  <c r="M68" i="5"/>
  <c r="P68" i="5" s="1"/>
  <c r="L304" i="5"/>
  <c r="O304" i="5" s="1"/>
  <c r="K355" i="5"/>
  <c r="L687" i="5"/>
  <c r="O687" i="5" s="1"/>
  <c r="L23" i="6"/>
  <c r="L56" i="6"/>
  <c r="O58" i="6"/>
  <c r="L59" i="6"/>
  <c r="O59" i="6" s="1"/>
  <c r="L26" i="6"/>
  <c r="O61" i="6"/>
  <c r="N300" i="6"/>
  <c r="N298" i="6" s="1"/>
  <c r="L318" i="6"/>
  <c r="O318" i="6" s="1"/>
  <c r="O320" i="6"/>
  <c r="L317" i="6"/>
  <c r="P329" i="6"/>
  <c r="N12" i="6"/>
  <c r="N56" i="6"/>
  <c r="P56" i="6" s="1"/>
  <c r="P166" i="6"/>
  <c r="O170" i="6"/>
  <c r="L168" i="6"/>
  <c r="O168" i="6" s="1"/>
  <c r="K260" i="6"/>
  <c r="O278" i="6"/>
  <c r="J288" i="6"/>
  <c r="J275" i="6" s="1"/>
  <c r="I275" i="6"/>
  <c r="K275" i="6" s="1"/>
  <c r="P346" i="6"/>
  <c r="M348" i="6"/>
  <c r="P348" i="6" s="1"/>
  <c r="P350" i="6"/>
  <c r="K365" i="6"/>
  <c r="K378" i="6"/>
  <c r="L470" i="6"/>
  <c r="O472" i="6"/>
  <c r="M472" i="6"/>
  <c r="N546" i="6"/>
  <c r="N544" i="6" s="1"/>
  <c r="N547" i="6"/>
  <c r="N687" i="6"/>
  <c r="O690" i="6"/>
  <c r="N688" i="6"/>
  <c r="P89" i="6"/>
  <c r="O93" i="6"/>
  <c r="L91" i="6"/>
  <c r="N347" i="6"/>
  <c r="P390" i="6"/>
  <c r="N391" i="6"/>
  <c r="N389" i="6" s="1"/>
  <c r="N392" i="6"/>
  <c r="O445" i="6"/>
  <c r="I785" i="6"/>
  <c r="K785" i="6" s="1"/>
  <c r="K800" i="6"/>
  <c r="O806" i="6"/>
  <c r="L805" i="6"/>
  <c r="O805" i="6" s="1"/>
  <c r="N23" i="6"/>
  <c r="L121" i="6"/>
  <c r="P186" i="6"/>
  <c r="O189" i="6"/>
  <c r="L187" i="6"/>
  <c r="O187" i="6" s="1"/>
  <c r="L198" i="6"/>
  <c r="O198" i="6" s="1"/>
  <c r="O266" i="6"/>
  <c r="P333" i="6"/>
  <c r="O336" i="6"/>
  <c r="L334" i="6"/>
  <c r="O334" i="6" s="1"/>
  <c r="O403" i="6"/>
  <c r="P503" i="6"/>
  <c r="M502" i="6"/>
  <c r="P502" i="6" s="1"/>
  <c r="O124" i="6"/>
  <c r="M134" i="6"/>
  <c r="L151" i="6"/>
  <c r="L167" i="6"/>
  <c r="O173" i="6"/>
  <c r="L171" i="6"/>
  <c r="O171" i="6" s="1"/>
  <c r="K176" i="6"/>
  <c r="I174" i="6"/>
  <c r="L264" i="6"/>
  <c r="O264" i="6" s="1"/>
  <c r="L300" i="6"/>
  <c r="N317" i="6"/>
  <c r="N315" i="6" s="1"/>
  <c r="P351" i="6"/>
  <c r="K369" i="6"/>
  <c r="N447" i="6"/>
  <c r="L469" i="6"/>
  <c r="L467" i="6" s="1"/>
  <c r="J592" i="6"/>
  <c r="K592" i="6" s="1"/>
  <c r="K593" i="6"/>
  <c r="L12" i="6"/>
  <c r="L19" i="6"/>
  <c r="L90" i="6"/>
  <c r="O96" i="6"/>
  <c r="L94" i="6"/>
  <c r="O94" i="6" s="1"/>
  <c r="O133" i="6"/>
  <c r="O154" i="6"/>
  <c r="J364" i="6"/>
  <c r="L405" i="6"/>
  <c r="O405" i="6" s="1"/>
  <c r="O407" i="6"/>
  <c r="M444" i="6"/>
  <c r="N472" i="6"/>
  <c r="L547" i="6"/>
  <c r="O549" i="6"/>
  <c r="M549" i="6"/>
  <c r="M657" i="6"/>
  <c r="P657" i="6" s="1"/>
  <c r="M658" i="6"/>
  <c r="P658" i="6" s="1"/>
  <c r="P660" i="6"/>
  <c r="N685" i="6"/>
  <c r="P755" i="6"/>
  <c r="M754" i="6"/>
  <c r="P754" i="6" s="1"/>
  <c r="P403" i="6"/>
  <c r="N502" i="6"/>
  <c r="K628" i="6"/>
  <c r="L632" i="6"/>
  <c r="O632" i="6" s="1"/>
  <c r="O634" i="6"/>
  <c r="M634" i="6"/>
  <c r="P738" i="6"/>
  <c r="M737" i="6"/>
  <c r="P737" i="6" s="1"/>
  <c r="P771" i="6"/>
  <c r="M770" i="6"/>
  <c r="P770" i="6" s="1"/>
  <c r="L631" i="6"/>
  <c r="O631" i="6" s="1"/>
  <c r="K649" i="6"/>
  <c r="P656" i="6"/>
  <c r="P690" i="6"/>
  <c r="M687" i="6"/>
  <c r="M688" i="6"/>
  <c r="N737" i="6"/>
  <c r="N770" i="6"/>
  <c r="O787" i="6"/>
  <c r="L786" i="6"/>
  <c r="O786" i="6" s="1"/>
  <c r="O410" i="6"/>
  <c r="O660" i="6"/>
  <c r="O791" i="6"/>
  <c r="J433" i="6"/>
  <c r="L477" i="6"/>
  <c r="O477" i="6" s="1"/>
  <c r="L525" i="6"/>
  <c r="O525" i="6" s="1"/>
  <c r="L688" i="6"/>
  <c r="O688" i="6" s="1"/>
  <c r="N422" i="6"/>
  <c r="O422" i="6" s="1"/>
  <c r="K539" i="6"/>
  <c r="M135" i="4"/>
  <c r="P135" i="4" s="1"/>
  <c r="M55" i="5"/>
  <c r="M53" i="5" s="1"/>
  <c r="M263" i="5"/>
  <c r="M261" i="5" s="1"/>
  <c r="N404" i="5"/>
  <c r="N402" i="5" s="1"/>
  <c r="J722" i="5"/>
  <c r="L68" i="5"/>
  <c r="M267" i="5"/>
  <c r="P267" i="5" s="1"/>
  <c r="N279" i="5"/>
  <c r="N277" i="5" s="1"/>
  <c r="M69" i="5"/>
  <c r="P69" i="5" s="1"/>
  <c r="M72" i="5"/>
  <c r="P72" i="5" s="1"/>
  <c r="L167" i="5"/>
  <c r="M301" i="5"/>
  <c r="P301" i="5" s="1"/>
  <c r="I314" i="5"/>
  <c r="K314" i="5" s="1"/>
  <c r="J327" i="5"/>
  <c r="K327" i="5" s="1"/>
  <c r="O350" i="5"/>
  <c r="K372" i="5"/>
  <c r="K537" i="5"/>
  <c r="I112" i="5"/>
  <c r="K112" i="5" s="1"/>
  <c r="L217" i="5"/>
  <c r="O217" i="5" s="1"/>
  <c r="K338" i="5"/>
  <c r="L348" i="5"/>
  <c r="J721" i="5"/>
  <c r="L121" i="4"/>
  <c r="O121" i="4" s="1"/>
  <c r="P186" i="5"/>
  <c r="O320" i="5"/>
  <c r="P323" i="5"/>
  <c r="K828" i="5"/>
  <c r="N151" i="4"/>
  <c r="N149" i="4" s="1"/>
  <c r="I148" i="4"/>
  <c r="K148" i="4" s="1"/>
  <c r="P59" i="5"/>
  <c r="O336" i="5"/>
  <c r="L405" i="5"/>
  <c r="O405" i="5" s="1"/>
  <c r="N134" i="3"/>
  <c r="N132" i="3" s="1"/>
  <c r="N263" i="4"/>
  <c r="N261" i="4" s="1"/>
  <c r="P58" i="5"/>
  <c r="O93" i="5"/>
  <c r="O124" i="5"/>
  <c r="K146" i="5"/>
  <c r="M151" i="5"/>
  <c r="P151" i="5" s="1"/>
  <c r="N168" i="5"/>
  <c r="P168" i="5" s="1"/>
  <c r="N187" i="5"/>
  <c r="I260" i="5"/>
  <c r="K260" i="5" s="1"/>
  <c r="M264" i="5"/>
  <c r="N283" i="5"/>
  <c r="K369" i="5"/>
  <c r="K385" i="5"/>
  <c r="L391" i="5"/>
  <c r="O391" i="5" s="1"/>
  <c r="N405" i="5"/>
  <c r="I442" i="5"/>
  <c r="K442" i="5" s="1"/>
  <c r="O456" i="5"/>
  <c r="I559" i="5"/>
  <c r="I543" i="5" s="1"/>
  <c r="K543" i="5" s="1"/>
  <c r="O660" i="5"/>
  <c r="K669" i="5"/>
  <c r="O690" i="5"/>
  <c r="O58" i="5"/>
  <c r="L546" i="5"/>
  <c r="L544" i="5" s="1"/>
  <c r="M68" i="2"/>
  <c r="M66" i="2" s="1"/>
  <c r="L187" i="3"/>
  <c r="O187" i="3" s="1"/>
  <c r="P74" i="4"/>
  <c r="P93" i="4"/>
  <c r="I77" i="5"/>
  <c r="I65" i="5" s="1"/>
  <c r="K65" i="5" s="1"/>
  <c r="I76" i="5"/>
  <c r="I64" i="5" s="1"/>
  <c r="K64" i="5" s="1"/>
  <c r="I86" i="5"/>
  <c r="K86" i="5" s="1"/>
  <c r="M90" i="5"/>
  <c r="M88" i="5" s="1"/>
  <c r="P91" i="5"/>
  <c r="P124" i="5"/>
  <c r="I148" i="5"/>
  <c r="K148" i="5" s="1"/>
  <c r="N152" i="5"/>
  <c r="O154" i="5"/>
  <c r="M171" i="5"/>
  <c r="P171" i="5" s="1"/>
  <c r="I174" i="5"/>
  <c r="K174" i="5" s="1"/>
  <c r="N264" i="5"/>
  <c r="O264" i="5" s="1"/>
  <c r="N300" i="5"/>
  <c r="N298" i="5" s="1"/>
  <c r="M318" i="5"/>
  <c r="P318" i="5" s="1"/>
  <c r="I364" i="5"/>
  <c r="K370" i="5"/>
  <c r="K381" i="5"/>
  <c r="L395" i="5"/>
  <c r="O395" i="5" s="1"/>
  <c r="L408" i="5"/>
  <c r="O408" i="5" s="1"/>
  <c r="L657" i="5"/>
  <c r="L655" i="5" s="1"/>
  <c r="O655" i="5" s="1"/>
  <c r="J364" i="5"/>
  <c r="N90" i="5"/>
  <c r="N88" i="5" s="1"/>
  <c r="N348" i="5"/>
  <c r="P348" i="5" s="1"/>
  <c r="K374" i="5"/>
  <c r="I364" i="3"/>
  <c r="M187" i="4"/>
  <c r="P187" i="4" s="1"/>
  <c r="J364" i="4"/>
  <c r="N55" i="5"/>
  <c r="N53" i="5" s="1"/>
  <c r="O61" i="5"/>
  <c r="N94" i="5"/>
  <c r="O266" i="5"/>
  <c r="I276" i="5"/>
  <c r="K276" i="5" s="1"/>
  <c r="L317" i="5"/>
  <c r="N347" i="5"/>
  <c r="N345" i="5" s="1"/>
  <c r="O557" i="5"/>
  <c r="K593" i="5"/>
  <c r="K822" i="5"/>
  <c r="L477" i="4"/>
  <c r="O477" i="4" s="1"/>
  <c r="L33" i="5"/>
  <c r="O33" i="5" s="1"/>
  <c r="L59" i="5"/>
  <c r="O59" i="5" s="1"/>
  <c r="L121" i="5"/>
  <c r="L119" i="5" s="1"/>
  <c r="O127" i="5"/>
  <c r="N135" i="5"/>
  <c r="O135" i="5" s="1"/>
  <c r="P137" i="5"/>
  <c r="L151" i="5"/>
  <c r="O151" i="5" s="1"/>
  <c r="L155" i="5"/>
  <c r="O155" i="5" s="1"/>
  <c r="M184" i="5"/>
  <c r="P184" i="5" s="1"/>
  <c r="K193" i="5"/>
  <c r="L209" i="5"/>
  <c r="O209" i="5" s="1"/>
  <c r="I216" i="5"/>
  <c r="K216" i="5" s="1"/>
  <c r="L267" i="5"/>
  <c r="O267" i="5" s="1"/>
  <c r="M280" i="5"/>
  <c r="P280" i="5" s="1"/>
  <c r="I297" i="5"/>
  <c r="K297" i="5" s="1"/>
  <c r="K340" i="5"/>
  <c r="K378" i="5"/>
  <c r="L421" i="5"/>
  <c r="L419" i="5" s="1"/>
  <c r="K465" i="5"/>
  <c r="I628" i="5"/>
  <c r="K628" i="5" s="1"/>
  <c r="M634" i="5"/>
  <c r="K827" i="5"/>
  <c r="L125" i="3"/>
  <c r="O125" i="3" s="1"/>
  <c r="P397" i="4"/>
  <c r="P44" i="5"/>
  <c r="N121" i="5"/>
  <c r="P127" i="5"/>
  <c r="M138" i="5"/>
  <c r="P138" i="5" s="1"/>
  <c r="O170" i="5"/>
  <c r="I208" i="5"/>
  <c r="K208" i="5" s="1"/>
  <c r="L238" i="5"/>
  <c r="L301" i="5"/>
  <c r="O301" i="5" s="1"/>
  <c r="L330" i="3"/>
  <c r="L328" i="3" s="1"/>
  <c r="O127" i="4"/>
  <c r="M26" i="5"/>
  <c r="M16" i="5" s="1"/>
  <c r="P56" i="5"/>
  <c r="P61" i="5"/>
  <c r="P170" i="5"/>
  <c r="L198" i="5"/>
  <c r="O198" i="5" s="1"/>
  <c r="L330" i="5"/>
  <c r="P336" i="5"/>
  <c r="L392" i="5"/>
  <c r="O392" i="5" s="1"/>
  <c r="P397" i="5"/>
  <c r="L36" i="5"/>
  <c r="O36" i="5" s="1"/>
  <c r="K672" i="5"/>
  <c r="I208" i="4"/>
  <c r="K208" i="4" s="1"/>
  <c r="L23" i="5"/>
  <c r="O56" i="5"/>
  <c r="O137" i="5"/>
  <c r="I143" i="5"/>
  <c r="L183" i="5"/>
  <c r="L181" i="5" s="1"/>
  <c r="L229" i="5"/>
  <c r="L300" i="5"/>
  <c r="M330" i="5"/>
  <c r="K365" i="5"/>
  <c r="M408" i="5"/>
  <c r="P408" i="5" s="1"/>
  <c r="M424" i="5"/>
  <c r="M422" i="5" s="1"/>
  <c r="P422" i="5" s="1"/>
  <c r="M549" i="5"/>
  <c r="K673" i="5"/>
  <c r="M318" i="4"/>
  <c r="P318" i="4" s="1"/>
  <c r="M405" i="4"/>
  <c r="P405" i="4" s="1"/>
  <c r="M408" i="4"/>
  <c r="P408" i="4" s="1"/>
  <c r="M183" i="5"/>
  <c r="O186" i="5"/>
  <c r="M279" i="5"/>
  <c r="P279" i="5" s="1"/>
  <c r="M300" i="5"/>
  <c r="M304" i="5"/>
  <c r="P304" i="5" s="1"/>
  <c r="N317" i="5"/>
  <c r="N315" i="5" s="1"/>
  <c r="O323" i="5"/>
  <c r="O424" i="5"/>
  <c r="K674" i="5"/>
  <c r="O44" i="5"/>
  <c r="K87" i="5"/>
  <c r="N43" i="5"/>
  <c r="N41" i="5" s="1"/>
  <c r="L134" i="5"/>
  <c r="M351" i="5"/>
  <c r="P351" i="5" s="1"/>
  <c r="P353" i="5"/>
  <c r="M43" i="2"/>
  <c r="M41" i="2" s="1"/>
  <c r="M279" i="3"/>
  <c r="M277" i="3" s="1"/>
  <c r="M151" i="4"/>
  <c r="P151" i="4" s="1"/>
  <c r="L263" i="4"/>
  <c r="L261" i="4" s="1"/>
  <c r="N300" i="4"/>
  <c r="N298" i="4" s="1"/>
  <c r="K560" i="4"/>
  <c r="M12" i="5"/>
  <c r="M19" i="5"/>
  <c r="N26" i="5"/>
  <c r="N16" i="5" s="1"/>
  <c r="N14" i="5" s="1"/>
  <c r="P35" i="5"/>
  <c r="O46" i="5"/>
  <c r="O49" i="5"/>
  <c r="O71" i="5"/>
  <c r="O74" i="5"/>
  <c r="O89" i="5"/>
  <c r="P93" i="5"/>
  <c r="P96" i="5"/>
  <c r="K99" i="5"/>
  <c r="N125" i="5"/>
  <c r="M134" i="5"/>
  <c r="L138" i="5"/>
  <c r="O138" i="5" s="1"/>
  <c r="M152" i="5"/>
  <c r="P152" i="5" s="1"/>
  <c r="P154" i="5"/>
  <c r="L283" i="5"/>
  <c r="O283" i="5" s="1"/>
  <c r="O351" i="5"/>
  <c r="M444" i="5"/>
  <c r="P444" i="5" s="1"/>
  <c r="P445" i="5"/>
  <c r="P503" i="5"/>
  <c r="M502" i="5"/>
  <c r="P502" i="5" s="1"/>
  <c r="O787" i="5"/>
  <c r="L786" i="5"/>
  <c r="O786" i="5" s="1"/>
  <c r="O468" i="5"/>
  <c r="L467" i="5"/>
  <c r="O467" i="5" s="1"/>
  <c r="I297" i="3"/>
  <c r="K297" i="3" s="1"/>
  <c r="N12" i="5"/>
  <c r="P46" i="5"/>
  <c r="L279" i="5"/>
  <c r="O279" i="5" s="1"/>
  <c r="O390" i="5"/>
  <c r="M392" i="5"/>
  <c r="P392" i="5" s="1"/>
  <c r="P394" i="5"/>
  <c r="O403" i="5"/>
  <c r="I237" i="5"/>
  <c r="I233" i="5"/>
  <c r="K233" i="5" s="1"/>
  <c r="O445" i="5"/>
  <c r="L72" i="4"/>
  <c r="O72" i="4" s="1"/>
  <c r="O173" i="4"/>
  <c r="O557" i="4"/>
  <c r="L9" i="5"/>
  <c r="L15" i="5"/>
  <c r="M23" i="5"/>
  <c r="L29" i="5"/>
  <c r="M121" i="5"/>
  <c r="L184" i="5"/>
  <c r="O184" i="5" s="1"/>
  <c r="L228" i="5"/>
  <c r="L230" i="5"/>
  <c r="O329" i="5"/>
  <c r="N391" i="5"/>
  <c r="N389" i="5" s="1"/>
  <c r="P403" i="5"/>
  <c r="I434" i="5"/>
  <c r="N546" i="5"/>
  <c r="N544" i="5" s="1"/>
  <c r="N547" i="5"/>
  <c r="O755" i="5"/>
  <c r="L754" i="5"/>
  <c r="O754" i="5" s="1"/>
  <c r="O535" i="5"/>
  <c r="L525" i="5"/>
  <c r="L533" i="5"/>
  <c r="O533" i="5" s="1"/>
  <c r="M125" i="3"/>
  <c r="P125" i="3" s="1"/>
  <c r="N23" i="5"/>
  <c r="M155" i="5"/>
  <c r="P155" i="5" s="1"/>
  <c r="P157" i="5"/>
  <c r="P329" i="5"/>
  <c r="N331" i="5"/>
  <c r="P333" i="5"/>
  <c r="O686" i="5"/>
  <c r="P170" i="4"/>
  <c r="L26" i="5"/>
  <c r="L24" i="5" s="1"/>
  <c r="L187" i="5"/>
  <c r="O187" i="5" s="1"/>
  <c r="L280" i="5"/>
  <c r="O280" i="5" s="1"/>
  <c r="O333" i="5"/>
  <c r="P755" i="5"/>
  <c r="M754" i="5"/>
  <c r="P754" i="5" s="1"/>
  <c r="O634" i="5"/>
  <c r="N631" i="5"/>
  <c r="N632" i="5"/>
  <c r="O632" i="5" s="1"/>
  <c r="I275" i="5"/>
  <c r="K275" i="5" s="1"/>
  <c r="J288" i="5"/>
  <c r="J275" i="5" s="1"/>
  <c r="M347" i="5"/>
  <c r="O353" i="5"/>
  <c r="K359" i="5"/>
  <c r="M405" i="5"/>
  <c r="P405" i="5" s="1"/>
  <c r="N421" i="5"/>
  <c r="N419" i="5" s="1"/>
  <c r="O431" i="5"/>
  <c r="I785" i="5"/>
  <c r="K785" i="5" s="1"/>
  <c r="K800" i="5"/>
  <c r="P807" i="5"/>
  <c r="M805" i="5"/>
  <c r="P805" i="5" s="1"/>
  <c r="I197" i="5"/>
  <c r="K197" i="5" s="1"/>
  <c r="I248" i="5"/>
  <c r="K248" i="5" s="1"/>
  <c r="L404" i="5"/>
  <c r="O404" i="5" s="1"/>
  <c r="K435" i="5"/>
  <c r="J433" i="5"/>
  <c r="J417" i="5" s="1"/>
  <c r="L470" i="5"/>
  <c r="O470" i="5" s="1"/>
  <c r="O472" i="5"/>
  <c r="O545" i="5"/>
  <c r="K577" i="5"/>
  <c r="L639" i="5"/>
  <c r="O639" i="5" s="1"/>
  <c r="L631" i="5"/>
  <c r="P738" i="5"/>
  <c r="M737" i="5"/>
  <c r="P737" i="5" s="1"/>
  <c r="P771" i="5"/>
  <c r="M770" i="5"/>
  <c r="P770" i="5" s="1"/>
  <c r="L789" i="5"/>
  <c r="O789" i="5" s="1"/>
  <c r="O791" i="5"/>
  <c r="O806" i="5"/>
  <c r="L805" i="5"/>
  <c r="O805" i="5" s="1"/>
  <c r="P350" i="5"/>
  <c r="M404" i="5"/>
  <c r="P404" i="5" s="1"/>
  <c r="I433" i="5"/>
  <c r="M472" i="5"/>
  <c r="J537" i="5"/>
  <c r="J522" i="5" s="1"/>
  <c r="K538" i="5"/>
  <c r="L547" i="5"/>
  <c r="O549" i="5"/>
  <c r="P545" i="5"/>
  <c r="O641" i="5"/>
  <c r="P687" i="5"/>
  <c r="M685" i="5"/>
  <c r="P685" i="5" s="1"/>
  <c r="P788" i="5"/>
  <c r="M786" i="5"/>
  <c r="P786" i="5" s="1"/>
  <c r="L477" i="5"/>
  <c r="O477" i="5" s="1"/>
  <c r="I654" i="5"/>
  <c r="K654" i="5" s="1"/>
  <c r="M47" i="2"/>
  <c r="P47" i="2" s="1"/>
  <c r="M72" i="2"/>
  <c r="P72" i="2" s="1"/>
  <c r="M263" i="2"/>
  <c r="M261" i="2" s="1"/>
  <c r="N330" i="3"/>
  <c r="N328" i="3" s="1"/>
  <c r="L331" i="3"/>
  <c r="K594" i="3"/>
  <c r="L94" i="4"/>
  <c r="O94" i="4" s="1"/>
  <c r="L155" i="4"/>
  <c r="O155" i="4" s="1"/>
  <c r="O189" i="4"/>
  <c r="K378" i="4"/>
  <c r="K381" i="4"/>
  <c r="J433" i="4"/>
  <c r="J417" i="4" s="1"/>
  <c r="K340" i="3"/>
  <c r="L55" i="4"/>
  <c r="L53" i="4" s="1"/>
  <c r="M23" i="4"/>
  <c r="M21" i="4" s="1"/>
  <c r="N167" i="4"/>
  <c r="N165" i="4" s="1"/>
  <c r="I87" i="4"/>
  <c r="K87" i="4" s="1"/>
  <c r="L279" i="4"/>
  <c r="O279" i="4" s="1"/>
  <c r="K822" i="4"/>
  <c r="K828" i="4"/>
  <c r="O49" i="4"/>
  <c r="L26" i="4"/>
  <c r="L24" i="4" s="1"/>
  <c r="I190" i="4"/>
  <c r="K190" i="4" s="1"/>
  <c r="K193" i="4"/>
  <c r="P74" i="3"/>
  <c r="M72" i="3"/>
  <c r="P72" i="3" s="1"/>
  <c r="M94" i="4"/>
  <c r="P94" i="4" s="1"/>
  <c r="M68" i="3"/>
  <c r="M66" i="3" s="1"/>
  <c r="K115" i="4"/>
  <c r="I112" i="4"/>
  <c r="K112" i="4" s="1"/>
  <c r="L47" i="4"/>
  <c r="O47" i="4" s="1"/>
  <c r="L447" i="4"/>
  <c r="O447" i="4" s="1"/>
  <c r="O449" i="4"/>
  <c r="L658" i="4"/>
  <c r="O658" i="4" s="1"/>
  <c r="O660" i="4"/>
  <c r="L657" i="4"/>
  <c r="M26" i="4"/>
  <c r="M16" i="4" s="1"/>
  <c r="M14" i="4" s="1"/>
  <c r="K224" i="4"/>
  <c r="I216" i="4"/>
  <c r="K216" i="4" s="1"/>
  <c r="L547" i="4"/>
  <c r="O547" i="4" s="1"/>
  <c r="M549" i="4"/>
  <c r="M547" i="4" s="1"/>
  <c r="P547" i="4" s="1"/>
  <c r="L229" i="3"/>
  <c r="L43" i="4"/>
  <c r="L41" i="4" s="1"/>
  <c r="P49" i="4"/>
  <c r="M55" i="4"/>
  <c r="M53" i="4" s="1"/>
  <c r="P61" i="4"/>
  <c r="L151" i="4"/>
  <c r="O151" i="4" s="1"/>
  <c r="L231" i="4"/>
  <c r="I297" i="4"/>
  <c r="K297" i="4" s="1"/>
  <c r="K309" i="4"/>
  <c r="O350" i="4"/>
  <c r="N391" i="4"/>
  <c r="N389" i="4" s="1"/>
  <c r="O407" i="4"/>
  <c r="L404" i="4"/>
  <c r="O404" i="4" s="1"/>
  <c r="L429" i="4"/>
  <c r="O429" i="4" s="1"/>
  <c r="O431" i="4"/>
  <c r="K651" i="4"/>
  <c r="O58" i="4"/>
  <c r="K100" i="4"/>
  <c r="N90" i="3"/>
  <c r="N88" i="3" s="1"/>
  <c r="L33" i="4"/>
  <c r="L31" i="4" s="1"/>
  <c r="M43" i="4"/>
  <c r="M41" i="4" s="1"/>
  <c r="M68" i="4"/>
  <c r="P68" i="4" s="1"/>
  <c r="N90" i="4"/>
  <c r="N88" i="4" s="1"/>
  <c r="N91" i="4"/>
  <c r="L138" i="4"/>
  <c r="O138" i="4" s="1"/>
  <c r="L249" i="4"/>
  <c r="O249" i="4" s="1"/>
  <c r="K271" i="4"/>
  <c r="O323" i="4"/>
  <c r="L321" i="4"/>
  <c r="O321" i="4" s="1"/>
  <c r="L347" i="4"/>
  <c r="L90" i="4"/>
  <c r="O93" i="4"/>
  <c r="O282" i="4"/>
  <c r="L280" i="4"/>
  <c r="O280" i="4" s="1"/>
  <c r="L44" i="4"/>
  <c r="N23" i="4"/>
  <c r="N21" i="4" s="1"/>
  <c r="M69" i="4"/>
  <c r="P69" i="4" s="1"/>
  <c r="L91" i="4"/>
  <c r="O124" i="4"/>
  <c r="L122" i="4"/>
  <c r="O122" i="4" s="1"/>
  <c r="P140" i="4"/>
  <c r="N152" i="4"/>
  <c r="O154" i="4"/>
  <c r="M183" i="4"/>
  <c r="M181" i="4" s="1"/>
  <c r="M317" i="4"/>
  <c r="P317" i="4" s="1"/>
  <c r="P336" i="4"/>
  <c r="K460" i="4"/>
  <c r="O535" i="4"/>
  <c r="K576" i="4"/>
  <c r="O791" i="4"/>
  <c r="L788" i="4"/>
  <c r="O788" i="4" s="1"/>
  <c r="O549" i="4"/>
  <c r="L639" i="4"/>
  <c r="O639" i="4" s="1"/>
  <c r="L317" i="4"/>
  <c r="O317" i="4" s="1"/>
  <c r="K340" i="4"/>
  <c r="P351" i="4"/>
  <c r="K355" i="4"/>
  <c r="K821" i="4"/>
  <c r="K824" i="4"/>
  <c r="K338" i="4"/>
  <c r="K374" i="4"/>
  <c r="I434" i="4"/>
  <c r="L446" i="4"/>
  <c r="O446" i="4" s="1"/>
  <c r="K823" i="4"/>
  <c r="N347" i="4"/>
  <c r="N345" i="4" s="1"/>
  <c r="N135" i="3"/>
  <c r="P135" i="3" s="1"/>
  <c r="M187" i="3"/>
  <c r="P187" i="3" s="1"/>
  <c r="N391" i="3"/>
  <c r="N389" i="3" s="1"/>
  <c r="N44" i="4"/>
  <c r="P58" i="4"/>
  <c r="I76" i="4"/>
  <c r="N121" i="4"/>
  <c r="N119" i="4" s="1"/>
  <c r="N134" i="4"/>
  <c r="N132" i="4" s="1"/>
  <c r="I143" i="4"/>
  <c r="K143" i="4" s="1"/>
  <c r="O168" i="4"/>
  <c r="I174" i="4"/>
  <c r="N183" i="4"/>
  <c r="P186" i="4"/>
  <c r="N264" i="4"/>
  <c r="P264" i="4" s="1"/>
  <c r="P266" i="4"/>
  <c r="L283" i="4"/>
  <c r="O283" i="4" s="1"/>
  <c r="O285" i="4"/>
  <c r="N301" i="4"/>
  <c r="P303" i="4"/>
  <c r="L318" i="4"/>
  <c r="O318" i="4" s="1"/>
  <c r="P323" i="4"/>
  <c r="J327" i="4"/>
  <c r="K327" i="4" s="1"/>
  <c r="N348" i="4"/>
  <c r="O348" i="4" s="1"/>
  <c r="P350" i="4"/>
  <c r="O353" i="4"/>
  <c r="K360" i="4"/>
  <c r="K435" i="4"/>
  <c r="L469" i="4"/>
  <c r="O469" i="4" s="1"/>
  <c r="I522" i="4"/>
  <c r="K522" i="4" s="1"/>
  <c r="K592" i="4"/>
  <c r="J722" i="4"/>
  <c r="O184" i="4"/>
  <c r="M267" i="2"/>
  <c r="P267" i="2" s="1"/>
  <c r="L171" i="3"/>
  <c r="O171" i="3" s="1"/>
  <c r="L36" i="4"/>
  <c r="L34" i="4" s="1"/>
  <c r="O34" i="4" s="1"/>
  <c r="L59" i="4"/>
  <c r="O59" i="4" s="1"/>
  <c r="L69" i="4"/>
  <c r="O69" i="4" s="1"/>
  <c r="M90" i="4"/>
  <c r="P184" i="4"/>
  <c r="L228" i="4"/>
  <c r="P269" i="4"/>
  <c r="P306" i="4"/>
  <c r="L330" i="4"/>
  <c r="O394" i="4"/>
  <c r="L405" i="4"/>
  <c r="O405" i="4" s="1"/>
  <c r="I433" i="4"/>
  <c r="I417" i="4" s="1"/>
  <c r="L525" i="4"/>
  <c r="L94" i="3"/>
  <c r="O94" i="3" s="1"/>
  <c r="I174" i="3"/>
  <c r="K174" i="3" s="1"/>
  <c r="O186" i="3"/>
  <c r="J721" i="3"/>
  <c r="O61" i="4"/>
  <c r="M168" i="4"/>
  <c r="P168" i="4" s="1"/>
  <c r="L238" i="4"/>
  <c r="O238" i="4" s="1"/>
  <c r="M279" i="4"/>
  <c r="P279" i="4" s="1"/>
  <c r="L300" i="4"/>
  <c r="O300" i="4" s="1"/>
  <c r="O320" i="4"/>
  <c r="K325" i="4"/>
  <c r="O336" i="4"/>
  <c r="K370" i="4"/>
  <c r="O397" i="4"/>
  <c r="M424" i="4"/>
  <c r="P424" i="4" s="1"/>
  <c r="M472" i="4"/>
  <c r="L526" i="4"/>
  <c r="O526" i="4" s="1"/>
  <c r="L546" i="4"/>
  <c r="O546" i="4" s="1"/>
  <c r="L454" i="2"/>
  <c r="O454" i="2" s="1"/>
  <c r="I87" i="3"/>
  <c r="K87" i="3" s="1"/>
  <c r="L23" i="4"/>
  <c r="L21" i="4" s="1"/>
  <c r="I77" i="4"/>
  <c r="K77" i="4" s="1"/>
  <c r="L217" i="4"/>
  <c r="O217" i="4" s="1"/>
  <c r="M263" i="4"/>
  <c r="O266" i="4"/>
  <c r="N279" i="4"/>
  <c r="N277" i="4" s="1"/>
  <c r="M300" i="4"/>
  <c r="P300" i="4" s="1"/>
  <c r="K379" i="4"/>
  <c r="L391" i="4"/>
  <c r="O391" i="4" s="1"/>
  <c r="L421" i="4"/>
  <c r="L419" i="4" s="1"/>
  <c r="L470" i="4"/>
  <c r="O470" i="4" s="1"/>
  <c r="O528" i="4"/>
  <c r="K827" i="4"/>
  <c r="K379" i="1"/>
  <c r="K81" i="4"/>
  <c r="M91" i="4"/>
  <c r="L198" i="4"/>
  <c r="O198" i="4" s="1"/>
  <c r="L209" i="4"/>
  <c r="O209" i="4" s="1"/>
  <c r="N317" i="4"/>
  <c r="N315" i="4" s="1"/>
  <c r="O351" i="4"/>
  <c r="K359" i="4"/>
  <c r="O15" i="4"/>
  <c r="O12" i="4"/>
  <c r="L9" i="4"/>
  <c r="K560" i="3"/>
  <c r="K569" i="3"/>
  <c r="P46" i="4"/>
  <c r="I130" i="4"/>
  <c r="K130" i="4" s="1"/>
  <c r="L135" i="4"/>
  <c r="O135" i="4" s="1"/>
  <c r="O468" i="4"/>
  <c r="M655" i="4"/>
  <c r="P655" i="4" s="1"/>
  <c r="P656" i="4"/>
  <c r="L300" i="2"/>
  <c r="O300" i="2" s="1"/>
  <c r="L404" i="2"/>
  <c r="L402" i="2" s="1"/>
  <c r="P61" i="3"/>
  <c r="P71" i="3"/>
  <c r="I112" i="3"/>
  <c r="K112" i="3" s="1"/>
  <c r="K224" i="3"/>
  <c r="L230" i="3"/>
  <c r="N331" i="3"/>
  <c r="P331" i="3" s="1"/>
  <c r="L334" i="3"/>
  <c r="O334" i="3" s="1"/>
  <c r="I434" i="3"/>
  <c r="I418" i="3" s="1"/>
  <c r="K418" i="3" s="1"/>
  <c r="L525" i="3"/>
  <c r="O525" i="3" s="1"/>
  <c r="O25" i="4"/>
  <c r="N43" i="4"/>
  <c r="N41" i="4" s="1"/>
  <c r="L68" i="4"/>
  <c r="O89" i="4"/>
  <c r="K98" i="4"/>
  <c r="M121" i="4"/>
  <c r="P133" i="4"/>
  <c r="J143" i="4"/>
  <c r="J131" i="4" s="1"/>
  <c r="P316" i="4"/>
  <c r="P738" i="4"/>
  <c r="M737" i="4"/>
  <c r="P737" i="4" s="1"/>
  <c r="K255" i="3"/>
  <c r="L279" i="3"/>
  <c r="L277" i="3" s="1"/>
  <c r="L283" i="3"/>
  <c r="O283" i="3" s="1"/>
  <c r="N392" i="3"/>
  <c r="L395" i="3"/>
  <c r="O395" i="3" s="1"/>
  <c r="K440" i="3"/>
  <c r="K821" i="3"/>
  <c r="K824" i="3"/>
  <c r="K827" i="3"/>
  <c r="N56" i="4"/>
  <c r="L134" i="4"/>
  <c r="L167" i="4"/>
  <c r="O170" i="4"/>
  <c r="L183" i="4"/>
  <c r="O186" i="4"/>
  <c r="I443" i="4"/>
  <c r="K443" i="4" s="1"/>
  <c r="K462" i="4"/>
  <c r="L228" i="3"/>
  <c r="L267" i="3"/>
  <c r="O267" i="3" s="1"/>
  <c r="K435" i="3"/>
  <c r="N12" i="4"/>
  <c r="O32" i="4"/>
  <c r="P36" i="4"/>
  <c r="O46" i="4"/>
  <c r="N26" i="4"/>
  <c r="N68" i="4"/>
  <c r="N66" i="4" s="1"/>
  <c r="P127" i="4"/>
  <c r="M125" i="4"/>
  <c r="P125" i="4" s="1"/>
  <c r="P154" i="4"/>
  <c r="M152" i="4"/>
  <c r="P152" i="4" s="1"/>
  <c r="M167" i="4"/>
  <c r="N331" i="4"/>
  <c r="O331" i="4" s="1"/>
  <c r="P333" i="4"/>
  <c r="N330" i="4"/>
  <c r="O333" i="4"/>
  <c r="M392" i="4"/>
  <c r="P392" i="4" s="1"/>
  <c r="P394" i="4"/>
  <c r="M391" i="4"/>
  <c r="P391" i="4" s="1"/>
  <c r="L454" i="4"/>
  <c r="O454" i="4" s="1"/>
  <c r="O456" i="4"/>
  <c r="L632" i="4"/>
  <c r="O632" i="4" s="1"/>
  <c r="O634" i="4"/>
  <c r="L631" i="4"/>
  <c r="K355" i="2"/>
  <c r="I77" i="3"/>
  <c r="K77" i="3" s="1"/>
  <c r="K369" i="3"/>
  <c r="P22" i="4"/>
  <c r="M19" i="4"/>
  <c r="M12" i="4"/>
  <c r="N55" i="4"/>
  <c r="N53" i="4" s="1"/>
  <c r="O166" i="4"/>
  <c r="O182" i="4"/>
  <c r="I233" i="4"/>
  <c r="K233" i="4" s="1"/>
  <c r="K244" i="4"/>
  <c r="I237" i="4"/>
  <c r="O346" i="4"/>
  <c r="O424" i="4"/>
  <c r="N421" i="4"/>
  <c r="N33" i="4"/>
  <c r="O545" i="4"/>
  <c r="P124" i="4"/>
  <c r="M122" i="4"/>
  <c r="P122" i="4" s="1"/>
  <c r="N422" i="4"/>
  <c r="O422" i="4" s="1"/>
  <c r="M155" i="4"/>
  <c r="P155" i="4" s="1"/>
  <c r="P262" i="4"/>
  <c r="L264" i="4"/>
  <c r="L267" i="4"/>
  <c r="O267" i="4" s="1"/>
  <c r="M280" i="4"/>
  <c r="P280" i="4" s="1"/>
  <c r="M283" i="4"/>
  <c r="P283" i="4" s="1"/>
  <c r="P299" i="4"/>
  <c r="L301" i="4"/>
  <c r="O301" i="4" s="1"/>
  <c r="L304" i="4"/>
  <c r="O304" i="4" s="1"/>
  <c r="M330" i="4"/>
  <c r="P346" i="4"/>
  <c r="O390" i="4"/>
  <c r="O420" i="4"/>
  <c r="O504" i="4"/>
  <c r="P545" i="4"/>
  <c r="N688" i="4"/>
  <c r="P807" i="4"/>
  <c r="M805" i="4"/>
  <c r="P805" i="4" s="1"/>
  <c r="K369" i="4"/>
  <c r="K372" i="4"/>
  <c r="N404" i="4"/>
  <c r="N402" i="4" s="1"/>
  <c r="N504" i="4"/>
  <c r="N502" i="4" s="1"/>
  <c r="N505" i="4"/>
  <c r="O690" i="4"/>
  <c r="L687" i="4"/>
  <c r="O687" i="4" s="1"/>
  <c r="P755" i="4"/>
  <c r="M754" i="4"/>
  <c r="P754" i="4" s="1"/>
  <c r="I785" i="4"/>
  <c r="K785" i="4" s="1"/>
  <c r="K800" i="4"/>
  <c r="O806" i="4"/>
  <c r="L805" i="4"/>
  <c r="O805" i="4" s="1"/>
  <c r="O445" i="4"/>
  <c r="K577" i="4"/>
  <c r="K673" i="4"/>
  <c r="K669" i="4"/>
  <c r="K675" i="4"/>
  <c r="I654" i="4"/>
  <c r="K654" i="4" s="1"/>
  <c r="K674" i="4"/>
  <c r="P788" i="4"/>
  <c r="M786" i="4"/>
  <c r="P786" i="4" s="1"/>
  <c r="L229" i="4"/>
  <c r="I248" i="4"/>
  <c r="K248" i="4" s="1"/>
  <c r="I364" i="4"/>
  <c r="M449" i="4"/>
  <c r="K593" i="4"/>
  <c r="P687" i="4"/>
  <c r="P771" i="4"/>
  <c r="M770" i="4"/>
  <c r="P770" i="4" s="1"/>
  <c r="O787" i="4"/>
  <c r="I197" i="4"/>
  <c r="K197" i="4" s="1"/>
  <c r="L328" i="4"/>
  <c r="M347" i="4"/>
  <c r="P353" i="4"/>
  <c r="K365" i="4"/>
  <c r="P390" i="4"/>
  <c r="P403" i="4"/>
  <c r="L408" i="4"/>
  <c r="O408" i="4" s="1"/>
  <c r="P420" i="4"/>
  <c r="J537" i="4"/>
  <c r="J522" i="4" s="1"/>
  <c r="K561" i="4"/>
  <c r="K620" i="4"/>
  <c r="L688" i="4"/>
  <c r="O688" i="4" s="1"/>
  <c r="I543" i="4"/>
  <c r="K543" i="4" s="1"/>
  <c r="M347" i="3"/>
  <c r="M345" i="3" s="1"/>
  <c r="M348" i="3"/>
  <c r="L134" i="3"/>
  <c r="L132" i="3" s="1"/>
  <c r="O137" i="3"/>
  <c r="N347" i="3"/>
  <c r="N345" i="3" s="1"/>
  <c r="O690" i="3"/>
  <c r="L688" i="3"/>
  <c r="O688" i="3" s="1"/>
  <c r="O641" i="3"/>
  <c r="L631" i="3"/>
  <c r="O631" i="3" s="1"/>
  <c r="L639" i="3"/>
  <c r="O639" i="3" s="1"/>
  <c r="M279" i="2"/>
  <c r="M277" i="2" s="1"/>
  <c r="M317" i="3"/>
  <c r="M315" i="3" s="1"/>
  <c r="P173" i="3"/>
  <c r="M167" i="3"/>
  <c r="M165" i="3" s="1"/>
  <c r="O791" i="3"/>
  <c r="L789" i="3"/>
  <c r="O789" i="3" s="1"/>
  <c r="M351" i="3"/>
  <c r="P351" i="3" s="1"/>
  <c r="P353" i="3"/>
  <c r="L788" i="3"/>
  <c r="O788" i="3" s="1"/>
  <c r="L171" i="2"/>
  <c r="O171" i="2" s="1"/>
  <c r="I130" i="3"/>
  <c r="K130" i="3" s="1"/>
  <c r="J364" i="3"/>
  <c r="K385" i="3"/>
  <c r="K466" i="3"/>
  <c r="K115" i="1"/>
  <c r="M183" i="3"/>
  <c r="M181" i="3" s="1"/>
  <c r="K325" i="3"/>
  <c r="K378" i="3"/>
  <c r="I76" i="3"/>
  <c r="K76" i="3" s="1"/>
  <c r="K362" i="2"/>
  <c r="N55" i="3"/>
  <c r="N53" i="3" s="1"/>
  <c r="O61" i="3"/>
  <c r="P168" i="3"/>
  <c r="O350" i="3"/>
  <c r="O353" i="3"/>
  <c r="K374" i="3"/>
  <c r="L688" i="2"/>
  <c r="O688" i="2" s="1"/>
  <c r="L36" i="3"/>
  <c r="O36" i="3" s="1"/>
  <c r="O74" i="3"/>
  <c r="N167" i="3"/>
  <c r="N165" i="3" s="1"/>
  <c r="L167" i="3"/>
  <c r="L165" i="3" s="1"/>
  <c r="O165" i="3" s="1"/>
  <c r="N348" i="3"/>
  <c r="O348" i="3" s="1"/>
  <c r="I442" i="3"/>
  <c r="K442" i="3" s="1"/>
  <c r="L454" i="3"/>
  <c r="O454" i="3" s="1"/>
  <c r="P58" i="3"/>
  <c r="L168" i="3"/>
  <c r="O168" i="3" s="1"/>
  <c r="O320" i="3"/>
  <c r="L351" i="3"/>
  <c r="O351" i="3" s="1"/>
  <c r="L404" i="3"/>
  <c r="O404" i="3" s="1"/>
  <c r="O410" i="3"/>
  <c r="L546" i="3"/>
  <c r="L544" i="3" s="1"/>
  <c r="O544" i="3" s="1"/>
  <c r="K822" i="3"/>
  <c r="K828" i="3"/>
  <c r="L249" i="3"/>
  <c r="O249" i="3" s="1"/>
  <c r="M43" i="3"/>
  <c r="M41" i="3" s="1"/>
  <c r="O44" i="3"/>
  <c r="O93" i="3"/>
  <c r="K116" i="3"/>
  <c r="L135" i="3"/>
  <c r="M155" i="3"/>
  <c r="P155" i="3" s="1"/>
  <c r="O170" i="3"/>
  <c r="K204" i="3"/>
  <c r="L231" i="3"/>
  <c r="O333" i="3"/>
  <c r="L347" i="3"/>
  <c r="L345" i="3" s="1"/>
  <c r="M395" i="3"/>
  <c r="P395" i="3" s="1"/>
  <c r="L469" i="3"/>
  <c r="O469" i="3" s="1"/>
  <c r="M549" i="3"/>
  <c r="P549" i="3" s="1"/>
  <c r="I654" i="3"/>
  <c r="K654" i="3" s="1"/>
  <c r="K823" i="3"/>
  <c r="P96" i="3"/>
  <c r="I148" i="3"/>
  <c r="K148" i="3" s="1"/>
  <c r="L183" i="3"/>
  <c r="L181" i="3" s="1"/>
  <c r="O301" i="3"/>
  <c r="P58" i="2"/>
  <c r="N300" i="2"/>
  <c r="N298" i="2" s="1"/>
  <c r="L121" i="3"/>
  <c r="L119" i="3" s="1"/>
  <c r="O119" i="3" s="1"/>
  <c r="P170" i="3"/>
  <c r="K355" i="3"/>
  <c r="L422" i="3"/>
  <c r="O422" i="3" s="1"/>
  <c r="O549" i="3"/>
  <c r="K288" i="3"/>
  <c r="J275" i="3"/>
  <c r="N134" i="2"/>
  <c r="N132" i="2" s="1"/>
  <c r="K647" i="2"/>
  <c r="P49" i="3"/>
  <c r="M56" i="3"/>
  <c r="P56" i="3" s="1"/>
  <c r="M69" i="3"/>
  <c r="P69" i="3" s="1"/>
  <c r="K80" i="3"/>
  <c r="K83" i="3"/>
  <c r="L90" i="3"/>
  <c r="N91" i="3"/>
  <c r="P91" i="3" s="1"/>
  <c r="L122" i="3"/>
  <c r="O122" i="3" s="1"/>
  <c r="N121" i="3"/>
  <c r="N119" i="3" s="1"/>
  <c r="P137" i="3"/>
  <c r="O140" i="3"/>
  <c r="K145" i="3"/>
  <c r="L184" i="3"/>
  <c r="I190" i="3"/>
  <c r="K190" i="3" s="1"/>
  <c r="L209" i="3"/>
  <c r="O209" i="3" s="1"/>
  <c r="K244" i="3"/>
  <c r="I275" i="3"/>
  <c r="O280" i="3"/>
  <c r="K287" i="3"/>
  <c r="N317" i="3"/>
  <c r="P350" i="3"/>
  <c r="K372" i="3"/>
  <c r="K379" i="3"/>
  <c r="L391" i="3"/>
  <c r="O391" i="3" s="1"/>
  <c r="N404" i="3"/>
  <c r="N402" i="3" s="1"/>
  <c r="L421" i="3"/>
  <c r="O421" i="3" s="1"/>
  <c r="O528" i="3"/>
  <c r="K561" i="3"/>
  <c r="K576" i="3"/>
  <c r="I628" i="3"/>
  <c r="K628" i="3" s="1"/>
  <c r="L657" i="3"/>
  <c r="J722" i="3"/>
  <c r="L121" i="2"/>
  <c r="O121" i="2" s="1"/>
  <c r="N263" i="2"/>
  <c r="M90" i="3"/>
  <c r="P93" i="3"/>
  <c r="P140" i="3"/>
  <c r="N151" i="3"/>
  <c r="N149" i="3" s="1"/>
  <c r="M184" i="3"/>
  <c r="K216" i="3"/>
  <c r="L304" i="3"/>
  <c r="O304" i="3" s="1"/>
  <c r="L318" i="3"/>
  <c r="O318" i="3" s="1"/>
  <c r="J327" i="3"/>
  <c r="K327" i="3" s="1"/>
  <c r="L405" i="3"/>
  <c r="O405" i="3" s="1"/>
  <c r="L155" i="3"/>
  <c r="O155" i="3" s="1"/>
  <c r="K340" i="2"/>
  <c r="K385" i="2"/>
  <c r="L43" i="3"/>
  <c r="L41" i="3" s="1"/>
  <c r="M59" i="3"/>
  <c r="P59" i="3" s="1"/>
  <c r="O152" i="3"/>
  <c r="I208" i="3"/>
  <c r="K208" i="3" s="1"/>
  <c r="M321" i="3"/>
  <c r="P321" i="3" s="1"/>
  <c r="P333" i="3"/>
  <c r="K370" i="3"/>
  <c r="L392" i="3"/>
  <c r="O392" i="3" s="1"/>
  <c r="K465" i="3"/>
  <c r="K568" i="3"/>
  <c r="K577" i="3"/>
  <c r="O331" i="2"/>
  <c r="O69" i="3"/>
  <c r="K197" i="3"/>
  <c r="I233" i="3"/>
  <c r="K233" i="3" s="1"/>
  <c r="K672" i="3"/>
  <c r="O56" i="3"/>
  <c r="L217" i="3"/>
  <c r="O217" i="3" s="1"/>
  <c r="I260" i="3"/>
  <c r="K260" i="3" s="1"/>
  <c r="K360" i="3"/>
  <c r="K674" i="3"/>
  <c r="P15" i="3"/>
  <c r="M9" i="3"/>
  <c r="P12" i="3"/>
  <c r="O12" i="3"/>
  <c r="O420" i="3"/>
  <c r="N68" i="2"/>
  <c r="N66" i="2" s="1"/>
  <c r="L90" i="2"/>
  <c r="L88" i="2" s="1"/>
  <c r="N135" i="2"/>
  <c r="N267" i="2"/>
  <c r="N391" i="2"/>
  <c r="N389" i="2" s="1"/>
  <c r="N404" i="2"/>
  <c r="K462" i="2"/>
  <c r="M26" i="3"/>
  <c r="N29" i="3"/>
  <c r="N28" i="3" s="1"/>
  <c r="N31" i="3"/>
  <c r="P44" i="3"/>
  <c r="O46" i="3"/>
  <c r="P154" i="3"/>
  <c r="M151" i="3"/>
  <c r="I226" i="3"/>
  <c r="L238" i="3"/>
  <c r="P282" i="3"/>
  <c r="M280" i="3"/>
  <c r="P280" i="3" s="1"/>
  <c r="L230" i="2"/>
  <c r="K369" i="2"/>
  <c r="M405" i="2"/>
  <c r="P405" i="2" s="1"/>
  <c r="P19" i="3"/>
  <c r="P22" i="3"/>
  <c r="N26" i="3"/>
  <c r="N16" i="3" s="1"/>
  <c r="M29" i="3"/>
  <c r="P32" i="3"/>
  <c r="P35" i="3"/>
  <c r="N43" i="3"/>
  <c r="P46" i="3"/>
  <c r="L26" i="3"/>
  <c r="L47" i="3"/>
  <c r="O47" i="3" s="1"/>
  <c r="L55" i="3"/>
  <c r="L68" i="3"/>
  <c r="M152" i="3"/>
  <c r="P152" i="3" s="1"/>
  <c r="N279" i="3"/>
  <c r="O303" i="3"/>
  <c r="L300" i="3"/>
  <c r="K365" i="3"/>
  <c r="M408" i="3"/>
  <c r="P408" i="3" s="1"/>
  <c r="P410" i="3"/>
  <c r="M404" i="3"/>
  <c r="L477" i="2"/>
  <c r="O477" i="2" s="1"/>
  <c r="J433" i="3"/>
  <c r="J417" i="3" s="1"/>
  <c r="K439" i="3"/>
  <c r="N788" i="3"/>
  <c r="N786" i="3" s="1"/>
  <c r="N789" i="3"/>
  <c r="I785" i="3"/>
  <c r="K785" i="3" s="1"/>
  <c r="K800" i="3"/>
  <c r="J433" i="2"/>
  <c r="J417" i="2" s="1"/>
  <c r="L632" i="2"/>
  <c r="O632" i="2" s="1"/>
  <c r="O634" i="2"/>
  <c r="L23" i="3"/>
  <c r="O25" i="3"/>
  <c r="L15" i="3"/>
  <c r="M55" i="3"/>
  <c r="O58" i="3"/>
  <c r="O71" i="3"/>
  <c r="P124" i="3"/>
  <c r="M121" i="3"/>
  <c r="P121" i="3" s="1"/>
  <c r="N184" i="3"/>
  <c r="P186" i="3"/>
  <c r="N183" i="3"/>
  <c r="O266" i="3"/>
  <c r="L263" i="3"/>
  <c r="L317" i="3"/>
  <c r="O323" i="3"/>
  <c r="I364" i="2"/>
  <c r="K381" i="2"/>
  <c r="O395" i="2"/>
  <c r="N23" i="3"/>
  <c r="N33" i="3"/>
  <c r="N30" i="3" s="1"/>
  <c r="O54" i="3"/>
  <c r="O59" i="3"/>
  <c r="N68" i="3"/>
  <c r="I86" i="3"/>
  <c r="K86" i="3" s="1"/>
  <c r="K98" i="3"/>
  <c r="M122" i="3"/>
  <c r="P122" i="3" s="1"/>
  <c r="L198" i="3"/>
  <c r="O198" i="3" s="1"/>
  <c r="L264" i="3"/>
  <c r="O264" i="3" s="1"/>
  <c r="N300" i="3"/>
  <c r="N298" i="3" s="1"/>
  <c r="L321" i="3"/>
  <c r="O321" i="3" s="1"/>
  <c r="K338" i="3"/>
  <c r="K381" i="3"/>
  <c r="O449" i="3"/>
  <c r="M449" i="3"/>
  <c r="L446" i="3"/>
  <c r="L33" i="3"/>
  <c r="L31" i="3" s="1"/>
  <c r="O31" i="3" s="1"/>
  <c r="L447" i="3"/>
  <c r="O447" i="3" s="1"/>
  <c r="O154" i="3"/>
  <c r="L151" i="3"/>
  <c r="M263" i="3"/>
  <c r="P269" i="3"/>
  <c r="O346" i="3"/>
  <c r="K338" i="2"/>
  <c r="K379" i="2"/>
  <c r="P410" i="2"/>
  <c r="L546" i="2"/>
  <c r="O546" i="2" s="1"/>
  <c r="N12" i="3"/>
  <c r="N15" i="3"/>
  <c r="O32" i="3"/>
  <c r="L29" i="3"/>
  <c r="M23" i="3"/>
  <c r="M21" i="3" s="1"/>
  <c r="N263" i="3"/>
  <c r="N261" i="3" s="1"/>
  <c r="M300" i="3"/>
  <c r="M298" i="3" s="1"/>
  <c r="P306" i="3"/>
  <c r="P394" i="3"/>
  <c r="M391" i="3"/>
  <c r="K462" i="3"/>
  <c r="I443" i="3"/>
  <c r="K443" i="3" s="1"/>
  <c r="N138" i="3"/>
  <c r="P138" i="3" s="1"/>
  <c r="J143" i="3"/>
  <c r="P264" i="3"/>
  <c r="O282" i="3"/>
  <c r="P301" i="3"/>
  <c r="N405" i="3"/>
  <c r="M405" i="3"/>
  <c r="P405" i="3" s="1"/>
  <c r="P407" i="3"/>
  <c r="M472" i="3"/>
  <c r="L470" i="3"/>
  <c r="O470" i="3" s="1"/>
  <c r="O787" i="3"/>
  <c r="P316" i="3"/>
  <c r="N444" i="3"/>
  <c r="N414" i="3" s="1"/>
  <c r="L632" i="3"/>
  <c r="O632" i="3" s="1"/>
  <c r="O634" i="3"/>
  <c r="P738" i="3"/>
  <c r="M737" i="3"/>
  <c r="P737" i="3" s="1"/>
  <c r="P771" i="3"/>
  <c r="M770" i="3"/>
  <c r="P770" i="3" s="1"/>
  <c r="M134" i="3"/>
  <c r="P266" i="3"/>
  <c r="M283" i="3"/>
  <c r="P283" i="3" s="1"/>
  <c r="P303" i="3"/>
  <c r="P320" i="3"/>
  <c r="M318" i="3"/>
  <c r="P318" i="3" s="1"/>
  <c r="M334" i="3"/>
  <c r="P334" i="3" s="1"/>
  <c r="K359" i="3"/>
  <c r="M424" i="3"/>
  <c r="I417" i="3"/>
  <c r="O503" i="3"/>
  <c r="L502" i="3"/>
  <c r="O502" i="3" s="1"/>
  <c r="M330" i="3"/>
  <c r="K362" i="3"/>
  <c r="M525" i="3"/>
  <c r="M526" i="3"/>
  <c r="P526" i="3" s="1"/>
  <c r="P528" i="3"/>
  <c r="O686" i="3"/>
  <c r="N737" i="3"/>
  <c r="N770" i="3"/>
  <c r="O806" i="3"/>
  <c r="L805" i="3"/>
  <c r="O805" i="3" s="1"/>
  <c r="P755" i="3"/>
  <c r="M754" i="3"/>
  <c r="P754" i="3" s="1"/>
  <c r="I522" i="3"/>
  <c r="J543" i="3"/>
  <c r="K543" i="3" s="1"/>
  <c r="K559" i="3"/>
  <c r="J537" i="3"/>
  <c r="J522" i="3" s="1"/>
  <c r="M502" i="3"/>
  <c r="P502" i="3" s="1"/>
  <c r="L526" i="3"/>
  <c r="O526" i="3" s="1"/>
  <c r="L533" i="3"/>
  <c r="O533" i="3" s="1"/>
  <c r="K675" i="3"/>
  <c r="M685" i="3"/>
  <c r="P685" i="3" s="1"/>
  <c r="M786" i="3"/>
  <c r="P786" i="3" s="1"/>
  <c r="M805" i="3"/>
  <c r="P805" i="3" s="1"/>
  <c r="K593" i="3"/>
  <c r="M629" i="3"/>
  <c r="P629" i="3" s="1"/>
  <c r="K669" i="3"/>
  <c r="L687" i="3"/>
  <c r="O687" i="3" s="1"/>
  <c r="L55" i="2"/>
  <c r="P266" i="2"/>
  <c r="N317" i="2"/>
  <c r="N315" i="2" s="1"/>
  <c r="K359" i="2"/>
  <c r="O74" i="2"/>
  <c r="N121" i="2"/>
  <c r="N119" i="2" s="1"/>
  <c r="K372" i="2"/>
  <c r="O49" i="2"/>
  <c r="N55" i="2"/>
  <c r="N53" i="2" s="1"/>
  <c r="N151" i="2"/>
  <c r="N149" i="2" s="1"/>
  <c r="O320" i="2"/>
  <c r="O323" i="2"/>
  <c r="K674" i="2"/>
  <c r="K539" i="1"/>
  <c r="K542" i="1"/>
  <c r="P323" i="2"/>
  <c r="O336" i="2"/>
  <c r="K822" i="2"/>
  <c r="K828" i="2"/>
  <c r="L44" i="2"/>
  <c r="O44" i="2" s="1"/>
  <c r="L43" i="2"/>
  <c r="L41" i="2" s="1"/>
  <c r="M94" i="2"/>
  <c r="P94" i="2" s="1"/>
  <c r="P96" i="2"/>
  <c r="N23" i="2"/>
  <c r="N21" i="2" s="1"/>
  <c r="N26" i="2"/>
  <c r="N16" i="2" s="1"/>
  <c r="N14" i="2" s="1"/>
  <c r="N94" i="2"/>
  <c r="M134" i="2"/>
  <c r="P137" i="2"/>
  <c r="K325" i="2"/>
  <c r="I314" i="2"/>
  <c r="K314" i="2" s="1"/>
  <c r="L447" i="2"/>
  <c r="O447" i="2" s="1"/>
  <c r="L33" i="2"/>
  <c r="L31" i="2" s="1"/>
  <c r="O31" i="2" s="1"/>
  <c r="L446" i="2"/>
  <c r="O446" i="2" s="1"/>
  <c r="O449" i="2"/>
  <c r="N91" i="2"/>
  <c r="P91" i="2" s="1"/>
  <c r="N90" i="2"/>
  <c r="N88" i="2" s="1"/>
  <c r="M135" i="2"/>
  <c r="P135" i="2" s="1"/>
  <c r="M184" i="2"/>
  <c r="P186" i="2"/>
  <c r="L348" i="2"/>
  <c r="L347" i="2"/>
  <c r="L345" i="2" s="1"/>
  <c r="L658" i="2"/>
  <c r="O658" i="2" s="1"/>
  <c r="L657" i="2"/>
  <c r="O189" i="2"/>
  <c r="L187" i="2"/>
  <c r="O187" i="2" s="1"/>
  <c r="L183" i="2"/>
  <c r="L181" i="2" s="1"/>
  <c r="O186" i="2"/>
  <c r="N184" i="2"/>
  <c r="O184" i="2" s="1"/>
  <c r="K271" i="2"/>
  <c r="N405" i="2"/>
  <c r="K651" i="2"/>
  <c r="I628" i="2"/>
  <c r="K628" i="2" s="1"/>
  <c r="J604" i="1"/>
  <c r="K823" i="1"/>
  <c r="K826" i="1"/>
  <c r="O137" i="2"/>
  <c r="P173" i="2"/>
  <c r="N183" i="2"/>
  <c r="N181" i="2" s="1"/>
  <c r="L217" i="2"/>
  <c r="O217" i="2" s="1"/>
  <c r="L228" i="2"/>
  <c r="P350" i="2"/>
  <c r="K560" i="2"/>
  <c r="J722" i="2"/>
  <c r="I174" i="2"/>
  <c r="K174" i="2" s="1"/>
  <c r="K360" i="2"/>
  <c r="M391" i="2"/>
  <c r="K577" i="2"/>
  <c r="L631" i="2"/>
  <c r="O631" i="2" s="1"/>
  <c r="K672" i="2"/>
  <c r="K823" i="2"/>
  <c r="L391" i="2"/>
  <c r="L389" i="2" s="1"/>
  <c r="P154" i="2"/>
  <c r="N167" i="2"/>
  <c r="N165" i="2" s="1"/>
  <c r="L209" i="2"/>
  <c r="O209" i="2" s="1"/>
  <c r="L330" i="2"/>
  <c r="L328" i="2" s="1"/>
  <c r="K365" i="2"/>
  <c r="K370" i="2"/>
  <c r="N392" i="2"/>
  <c r="J721" i="2"/>
  <c r="K821" i="2"/>
  <c r="K824" i="2"/>
  <c r="K827" i="2"/>
  <c r="P318" i="2"/>
  <c r="L55" i="1"/>
  <c r="L53" i="1" s="1"/>
  <c r="J374" i="2"/>
  <c r="K374" i="2" s="1"/>
  <c r="L392" i="2"/>
  <c r="O392" i="2" s="1"/>
  <c r="M424" i="2"/>
  <c r="P424" i="2" s="1"/>
  <c r="O351" i="2"/>
  <c r="L421" i="2"/>
  <c r="L419" i="2" s="1"/>
  <c r="M549" i="2"/>
  <c r="M151" i="1"/>
  <c r="M149" i="1" s="1"/>
  <c r="L91" i="2"/>
  <c r="M138" i="2"/>
  <c r="P138" i="2" s="1"/>
  <c r="N187" i="2"/>
  <c r="I297" i="2"/>
  <c r="K297" i="2" s="1"/>
  <c r="O353" i="2"/>
  <c r="L547" i="2"/>
  <c r="O547" i="2" s="1"/>
  <c r="M23" i="2"/>
  <c r="M21" i="2" s="1"/>
  <c r="M56" i="2"/>
  <c r="P56" i="2" s="1"/>
  <c r="M69" i="2"/>
  <c r="P69" i="2" s="1"/>
  <c r="O71" i="2"/>
  <c r="I76" i="2"/>
  <c r="I64" i="2" s="1"/>
  <c r="K64" i="2" s="1"/>
  <c r="I77" i="2"/>
  <c r="P93" i="2"/>
  <c r="L167" i="2"/>
  <c r="O167" i="2" s="1"/>
  <c r="N168" i="2"/>
  <c r="P168" i="2" s="1"/>
  <c r="O170" i="2"/>
  <c r="P189" i="2"/>
  <c r="K260" i="2"/>
  <c r="L279" i="2"/>
  <c r="L277" i="2" s="1"/>
  <c r="L321" i="2"/>
  <c r="O321" i="2" s="1"/>
  <c r="P336" i="2"/>
  <c r="O407" i="2"/>
  <c r="I434" i="2"/>
  <c r="I418" i="2" s="1"/>
  <c r="K418" i="2" s="1"/>
  <c r="O472" i="2"/>
  <c r="O549" i="2"/>
  <c r="K568" i="2"/>
  <c r="K649" i="2"/>
  <c r="K675" i="2"/>
  <c r="N167" i="1"/>
  <c r="N165" i="1" s="1"/>
  <c r="M472" i="2"/>
  <c r="M469" i="2" s="1"/>
  <c r="M347" i="1"/>
  <c r="M345" i="1" s="1"/>
  <c r="O93" i="2"/>
  <c r="L198" i="2"/>
  <c r="O198" i="2" s="1"/>
  <c r="K559" i="2"/>
  <c r="O184" i="1"/>
  <c r="L36" i="2"/>
  <c r="M44" i="2"/>
  <c r="P44" i="2" s="1"/>
  <c r="L68" i="2"/>
  <c r="P71" i="2"/>
  <c r="K80" i="2"/>
  <c r="K83" i="2"/>
  <c r="L94" i="2"/>
  <c r="O94" i="2" s="1"/>
  <c r="I112" i="2"/>
  <c r="K112" i="2" s="1"/>
  <c r="M125" i="2"/>
  <c r="P125" i="2" s="1"/>
  <c r="O140" i="2"/>
  <c r="I148" i="2"/>
  <c r="K148" i="2" s="1"/>
  <c r="M167" i="2"/>
  <c r="P170" i="2"/>
  <c r="L229" i="2"/>
  <c r="L231" i="2"/>
  <c r="N279" i="2"/>
  <c r="N277" i="2" s="1"/>
  <c r="M330" i="2"/>
  <c r="M328" i="2" s="1"/>
  <c r="P395" i="2"/>
  <c r="O410" i="2"/>
  <c r="K438" i="2"/>
  <c r="I442" i="2"/>
  <c r="K442" i="2" s="1"/>
  <c r="L469" i="2"/>
  <c r="O469" i="2" s="1"/>
  <c r="L525" i="2"/>
  <c r="O660" i="2"/>
  <c r="L788" i="2"/>
  <c r="O788" i="2" s="1"/>
  <c r="L639" i="2"/>
  <c r="O639" i="2" s="1"/>
  <c r="L789" i="2"/>
  <c r="O789" i="2" s="1"/>
  <c r="M183" i="2"/>
  <c r="I276" i="2"/>
  <c r="K276" i="2" s="1"/>
  <c r="K338" i="1"/>
  <c r="M26" i="2"/>
  <c r="M24" i="2" s="1"/>
  <c r="M90" i="2"/>
  <c r="L134" i="2"/>
  <c r="O134" i="2" s="1"/>
  <c r="I216" i="2"/>
  <c r="K216" i="2" s="1"/>
  <c r="N280" i="2"/>
  <c r="O280" i="2" s="1"/>
  <c r="L283" i="2"/>
  <c r="O283" i="2" s="1"/>
  <c r="M301" i="2"/>
  <c r="P301" i="2" s="1"/>
  <c r="P331" i="2"/>
  <c r="K378" i="2"/>
  <c r="N408" i="2"/>
  <c r="O408" i="2" s="1"/>
  <c r="K621" i="2"/>
  <c r="M9" i="2"/>
  <c r="P12" i="2"/>
  <c r="P29" i="2"/>
  <c r="L264" i="2"/>
  <c r="O264" i="2" s="1"/>
  <c r="O266" i="2"/>
  <c r="K114" i="1"/>
  <c r="O25" i="2"/>
  <c r="L15" i="2"/>
  <c r="I86" i="2"/>
  <c r="K86" i="2" s="1"/>
  <c r="K98" i="2"/>
  <c r="M152" i="2"/>
  <c r="P152" i="2" s="1"/>
  <c r="O262" i="2"/>
  <c r="L267" i="2"/>
  <c r="O267" i="2" s="1"/>
  <c r="O269" i="2"/>
  <c r="M283" i="2"/>
  <c r="P283" i="2" s="1"/>
  <c r="P285" i="2"/>
  <c r="P329" i="2"/>
  <c r="I592" i="2"/>
  <c r="K592" i="2" s="1"/>
  <c r="K593" i="2"/>
  <c r="O686" i="2"/>
  <c r="P738" i="2"/>
  <c r="M737" i="2"/>
  <c r="P737" i="2" s="1"/>
  <c r="P771" i="2"/>
  <c r="M770" i="2"/>
  <c r="P770" i="2" s="1"/>
  <c r="P788" i="2"/>
  <c r="M786" i="2"/>
  <c r="P786" i="2" s="1"/>
  <c r="K255" i="2"/>
  <c r="I248" i="2"/>
  <c r="K248" i="2" s="1"/>
  <c r="P170" i="1"/>
  <c r="M263" i="1"/>
  <c r="M261" i="1" s="1"/>
  <c r="L347" i="1"/>
  <c r="L345" i="1" s="1"/>
  <c r="O32" i="2"/>
  <c r="L29" i="2"/>
  <c r="O46" i="2"/>
  <c r="M55" i="2"/>
  <c r="L56" i="2"/>
  <c r="O56" i="2" s="1"/>
  <c r="O58" i="2"/>
  <c r="K116" i="2"/>
  <c r="M155" i="2"/>
  <c r="P155" i="2" s="1"/>
  <c r="L249" i="2"/>
  <c r="O249" i="2" s="1"/>
  <c r="M264" i="2"/>
  <c r="P264" i="2" s="1"/>
  <c r="M300" i="2"/>
  <c r="L301" i="2"/>
  <c r="O301" i="2" s="1"/>
  <c r="O303" i="2"/>
  <c r="M321" i="2"/>
  <c r="P321" i="2" s="1"/>
  <c r="O333" i="2"/>
  <c r="K540" i="2"/>
  <c r="J537" i="2"/>
  <c r="J522" i="2" s="1"/>
  <c r="O150" i="2"/>
  <c r="L155" i="2"/>
  <c r="O155" i="2" s="1"/>
  <c r="O157" i="2"/>
  <c r="P278" i="2"/>
  <c r="O329" i="2"/>
  <c r="M351" i="2"/>
  <c r="P351" i="2" s="1"/>
  <c r="P353" i="2"/>
  <c r="M347" i="2"/>
  <c r="P807" i="2"/>
  <c r="M805" i="2"/>
  <c r="P805" i="2" s="1"/>
  <c r="J466" i="1"/>
  <c r="K466" i="1" s="1"/>
  <c r="N29" i="2"/>
  <c r="N28" i="2" s="1"/>
  <c r="N43" i="2"/>
  <c r="P46" i="2"/>
  <c r="O54" i="2"/>
  <c r="L59" i="2"/>
  <c r="O59" i="2" s="1"/>
  <c r="O61" i="2"/>
  <c r="M121" i="2"/>
  <c r="L122" i="2"/>
  <c r="O122" i="2" s="1"/>
  <c r="O124" i="2"/>
  <c r="I190" i="2"/>
  <c r="K190" i="2" s="1"/>
  <c r="I208" i="2"/>
  <c r="K208" i="2" s="1"/>
  <c r="L238" i="2"/>
  <c r="O299" i="2"/>
  <c r="L304" i="2"/>
  <c r="O304" i="2" s="1"/>
  <c r="O306" i="2"/>
  <c r="L317" i="2"/>
  <c r="O397" i="2"/>
  <c r="O403" i="2"/>
  <c r="J143" i="2"/>
  <c r="J131" i="2" s="1"/>
  <c r="K145" i="2"/>
  <c r="I143" i="2"/>
  <c r="O12" i="2"/>
  <c r="L9" i="2"/>
  <c r="P22" i="2"/>
  <c r="O120" i="2"/>
  <c r="L125" i="2"/>
  <c r="O125" i="2" s="1"/>
  <c r="O127" i="2"/>
  <c r="L151" i="2"/>
  <c r="O151" i="2" s="1"/>
  <c r="O282" i="2"/>
  <c r="O390" i="2"/>
  <c r="M392" i="2"/>
  <c r="P392" i="2" s="1"/>
  <c r="P394" i="2"/>
  <c r="P403" i="2"/>
  <c r="O468" i="2"/>
  <c r="J100" i="1"/>
  <c r="K100" i="1" s="1"/>
  <c r="K225" i="1"/>
  <c r="K290" i="1"/>
  <c r="K495" i="1"/>
  <c r="N9" i="2"/>
  <c r="L19" i="2"/>
  <c r="L23" i="2"/>
  <c r="L26" i="2"/>
  <c r="L24" i="2" s="1"/>
  <c r="M59" i="2"/>
  <c r="P59" i="2" s="1"/>
  <c r="O69" i="2"/>
  <c r="M122" i="2"/>
  <c r="P122" i="2" s="1"/>
  <c r="M151" i="2"/>
  <c r="L152" i="2"/>
  <c r="O152" i="2" s="1"/>
  <c r="O154" i="2"/>
  <c r="L263" i="2"/>
  <c r="M280" i="2"/>
  <c r="P282" i="2"/>
  <c r="J288" i="2"/>
  <c r="J275" i="2" s="1"/>
  <c r="K275" i="2" s="1"/>
  <c r="M304" i="2"/>
  <c r="P304" i="2" s="1"/>
  <c r="L318" i="2"/>
  <c r="O318" i="2" s="1"/>
  <c r="P320" i="2"/>
  <c r="M317" i="2"/>
  <c r="N330" i="2"/>
  <c r="P445" i="2"/>
  <c r="M444" i="2"/>
  <c r="P444" i="2" s="1"/>
  <c r="I233" i="2"/>
  <c r="K233" i="2" s="1"/>
  <c r="P333" i="2"/>
  <c r="J327" i="2"/>
  <c r="K327" i="2" s="1"/>
  <c r="N348" i="2"/>
  <c r="P348" i="2" s="1"/>
  <c r="P397" i="2"/>
  <c r="L405" i="2"/>
  <c r="O405" i="2" s="1"/>
  <c r="M408" i="2"/>
  <c r="N422" i="2"/>
  <c r="O470" i="2"/>
  <c r="O787" i="2"/>
  <c r="I785" i="2"/>
  <c r="K785" i="2" s="1"/>
  <c r="K800" i="2"/>
  <c r="O806" i="2"/>
  <c r="L805" i="2"/>
  <c r="O805" i="2" s="1"/>
  <c r="P631" i="2"/>
  <c r="M629" i="2"/>
  <c r="P629" i="2" s="1"/>
  <c r="K146" i="2"/>
  <c r="I197" i="2"/>
  <c r="K197" i="2" s="1"/>
  <c r="N347" i="2"/>
  <c r="O350" i="2"/>
  <c r="N421" i="2"/>
  <c r="O424" i="2"/>
  <c r="I433" i="2"/>
  <c r="K435" i="2"/>
  <c r="P503" i="2"/>
  <c r="M502" i="2"/>
  <c r="P502" i="2" s="1"/>
  <c r="O630" i="2"/>
  <c r="P755" i="2"/>
  <c r="M754" i="2"/>
  <c r="P754" i="2" s="1"/>
  <c r="N805" i="2"/>
  <c r="I237" i="2"/>
  <c r="M404" i="2"/>
  <c r="K465" i="2"/>
  <c r="M632" i="2"/>
  <c r="P632" i="2" s="1"/>
  <c r="P634" i="2"/>
  <c r="P687" i="2"/>
  <c r="M685" i="2"/>
  <c r="P685" i="2" s="1"/>
  <c r="N789" i="2"/>
  <c r="I522" i="2"/>
  <c r="P524" i="2"/>
  <c r="L526" i="2"/>
  <c r="O526" i="2" s="1"/>
  <c r="L533" i="2"/>
  <c r="O533" i="2" s="1"/>
  <c r="I654" i="2"/>
  <c r="K654" i="2" s="1"/>
  <c r="P656" i="2"/>
  <c r="M528" i="2"/>
  <c r="K576" i="2"/>
  <c r="K669" i="2"/>
  <c r="L687" i="2"/>
  <c r="O687" i="2" s="1"/>
  <c r="M55" i="1"/>
  <c r="I76" i="1"/>
  <c r="K109" i="1"/>
  <c r="L263" i="1"/>
  <c r="L261" i="1" s="1"/>
  <c r="L555" i="1"/>
  <c r="O555" i="1" s="1"/>
  <c r="L429" i="1"/>
  <c r="O429" i="1" s="1"/>
  <c r="M94" i="1"/>
  <c r="P94" i="1" s="1"/>
  <c r="K106" i="1"/>
  <c r="P127" i="1"/>
  <c r="O170" i="1"/>
  <c r="P186" i="1"/>
  <c r="N230" i="1"/>
  <c r="J235" i="1"/>
  <c r="L229" i="1"/>
  <c r="M264" i="1"/>
  <c r="M267" i="1"/>
  <c r="P267" i="1" s="1"/>
  <c r="K487" i="1"/>
  <c r="K492" i="1"/>
  <c r="N134" i="1"/>
  <c r="N132" i="1" s="1"/>
  <c r="L228" i="1"/>
  <c r="K103" i="1"/>
  <c r="K107" i="1"/>
  <c r="O191" i="1"/>
  <c r="P353" i="1"/>
  <c r="K369" i="1"/>
  <c r="K671" i="1"/>
  <c r="K102" i="1"/>
  <c r="K110" i="1"/>
  <c r="K204" i="1"/>
  <c r="L231" i="1"/>
  <c r="K311" i="1"/>
  <c r="K437" i="1"/>
  <c r="J434" i="1"/>
  <c r="J418" i="1" s="1"/>
  <c r="M72" i="1"/>
  <c r="P72" i="1" s="1"/>
  <c r="N238" i="1"/>
  <c r="J236" i="1"/>
  <c r="K340" i="1"/>
  <c r="K359" i="1"/>
  <c r="K362" i="1"/>
  <c r="L469" i="1"/>
  <c r="L467" i="1" s="1"/>
  <c r="M546" i="1"/>
  <c r="M544" i="1" s="1"/>
  <c r="K723" i="1"/>
  <c r="L789" i="1"/>
  <c r="O789" i="1" s="1"/>
  <c r="K143" i="1"/>
  <c r="L217" i="1"/>
  <c r="K223" i="1"/>
  <c r="O323" i="1"/>
  <c r="N55" i="1"/>
  <c r="O140" i="1"/>
  <c r="N198" i="1"/>
  <c r="K294" i="1"/>
  <c r="O320" i="1"/>
  <c r="K365" i="1"/>
  <c r="N404" i="1"/>
  <c r="N402" i="1" s="1"/>
  <c r="K433" i="1"/>
  <c r="N634" i="1"/>
  <c r="N632" i="1" s="1"/>
  <c r="O632" i="1" s="1"/>
  <c r="J701" i="1"/>
  <c r="K701" i="1" s="1"/>
  <c r="M43" i="1"/>
  <c r="M41" i="1" s="1"/>
  <c r="K130" i="1"/>
  <c r="K215" i="1"/>
  <c r="K224" i="1"/>
  <c r="P282" i="1"/>
  <c r="K310" i="1"/>
  <c r="P333" i="1"/>
  <c r="J327" i="1"/>
  <c r="K327" i="1" s="1"/>
  <c r="K370" i="1"/>
  <c r="K460" i="1"/>
  <c r="K540" i="1"/>
  <c r="M631" i="1"/>
  <c r="M629" i="1" s="1"/>
  <c r="K725" i="1"/>
  <c r="O303" i="1"/>
  <c r="J465" i="1"/>
  <c r="K465" i="1" s="1"/>
  <c r="M44" i="1"/>
  <c r="M47" i="1"/>
  <c r="P47" i="1" s="1"/>
  <c r="L56" i="1"/>
  <c r="K98" i="1"/>
  <c r="L121" i="1"/>
  <c r="L119" i="1" s="1"/>
  <c r="L134" i="1"/>
  <c r="M152" i="1"/>
  <c r="P152" i="1" s="1"/>
  <c r="M183" i="1"/>
  <c r="M181" i="1" s="1"/>
  <c r="N229" i="1"/>
  <c r="J226" i="1"/>
  <c r="J180" i="1" s="1"/>
  <c r="M304" i="1"/>
  <c r="P304" i="1" s="1"/>
  <c r="N330" i="1"/>
  <c r="N328" i="1" s="1"/>
  <c r="M348" i="1"/>
  <c r="P348" i="1" s="1"/>
  <c r="P350" i="1"/>
  <c r="K355" i="1"/>
  <c r="K378" i="1"/>
  <c r="N391" i="1"/>
  <c r="N389" i="1" s="1"/>
  <c r="P395" i="1"/>
  <c r="K498" i="1"/>
  <c r="J603" i="1"/>
  <c r="K647" i="1"/>
  <c r="J679" i="1"/>
  <c r="J678" i="1" s="1"/>
  <c r="N690" i="1"/>
  <c r="N687" i="1" s="1"/>
  <c r="N685" i="1" s="1"/>
  <c r="K699" i="1"/>
  <c r="K821" i="1"/>
  <c r="K824" i="1"/>
  <c r="K827" i="1"/>
  <c r="J76" i="1"/>
  <c r="J64" i="1" s="1"/>
  <c r="L168" i="1"/>
  <c r="M184" i="1"/>
  <c r="P184" i="1" s="1"/>
  <c r="K208" i="1"/>
  <c r="L230" i="1"/>
  <c r="I235" i="1"/>
  <c r="K235" i="1" s="1"/>
  <c r="K271" i="1"/>
  <c r="O282" i="1"/>
  <c r="O285" i="1"/>
  <c r="O306" i="1"/>
  <c r="O394" i="1"/>
  <c r="J583" i="1"/>
  <c r="J577" i="1" s="1"/>
  <c r="K577" i="1" s="1"/>
  <c r="N68" i="1"/>
  <c r="N66" i="1" s="1"/>
  <c r="K260" i="1"/>
  <c r="P46" i="1"/>
  <c r="L391" i="1"/>
  <c r="L389" i="1" s="1"/>
  <c r="J112" i="1"/>
  <c r="N168" i="1"/>
  <c r="M187" i="1"/>
  <c r="P187" i="1" s="1"/>
  <c r="N228" i="1"/>
  <c r="N231" i="1"/>
  <c r="K287" i="1"/>
  <c r="O301" i="1"/>
  <c r="L330" i="1"/>
  <c r="L328" i="1" s="1"/>
  <c r="O397" i="1"/>
  <c r="K400" i="1"/>
  <c r="K483" i="1"/>
  <c r="L687" i="1"/>
  <c r="L685" i="1" s="1"/>
  <c r="K700" i="1"/>
  <c r="K822" i="1"/>
  <c r="K825" i="1"/>
  <c r="K828" i="1"/>
  <c r="N43" i="1"/>
  <c r="L26" i="1"/>
  <c r="L24" i="1" s="1"/>
  <c r="O61" i="1"/>
  <c r="J77" i="1"/>
  <c r="J65" i="1" s="1"/>
  <c r="K113" i="1"/>
  <c r="K116" i="1"/>
  <c r="P137" i="1"/>
  <c r="L171" i="1"/>
  <c r="O171" i="1" s="1"/>
  <c r="J194" i="1"/>
  <c r="K246" i="1"/>
  <c r="K276" i="1"/>
  <c r="M300" i="1"/>
  <c r="M298" i="1" s="1"/>
  <c r="L318" i="1"/>
  <c r="O318" i="1" s="1"/>
  <c r="L321" i="1"/>
  <c r="O321" i="1" s="1"/>
  <c r="K325" i="1"/>
  <c r="P336" i="1"/>
  <c r="O350" i="1"/>
  <c r="P407" i="1"/>
  <c r="K401" i="1"/>
  <c r="M446" i="1"/>
  <c r="M444" i="1" s="1"/>
  <c r="K462" i="1"/>
  <c r="K489" i="1"/>
  <c r="K538" i="1"/>
  <c r="K541" i="1"/>
  <c r="J595" i="1"/>
  <c r="K649" i="1"/>
  <c r="J675" i="1"/>
  <c r="K675" i="1" s="1"/>
  <c r="K726" i="1"/>
  <c r="I785" i="1"/>
  <c r="K785" i="1" s="1"/>
  <c r="K442" i="1"/>
  <c r="K443" i="1"/>
  <c r="J364" i="1"/>
  <c r="L43" i="1"/>
  <c r="L41" i="1" s="1"/>
  <c r="L90" i="1"/>
  <c r="L88" i="1" s="1"/>
  <c r="M33" i="1"/>
  <c r="M31" i="1" s="1"/>
  <c r="N56" i="1"/>
  <c r="O58" i="1"/>
  <c r="L68" i="1"/>
  <c r="L66" i="1" s="1"/>
  <c r="O69" i="1"/>
  <c r="K80" i="1"/>
  <c r="K83" i="1"/>
  <c r="M90" i="1"/>
  <c r="M88" i="1" s="1"/>
  <c r="K111" i="1"/>
  <c r="P135" i="1"/>
  <c r="P140" i="1"/>
  <c r="K176" i="1"/>
  <c r="K193" i="1"/>
  <c r="L209" i="1"/>
  <c r="K247" i="1"/>
  <c r="L249" i="1"/>
  <c r="O249" i="1" s="1"/>
  <c r="O269" i="1"/>
  <c r="L279" i="1"/>
  <c r="L277" i="1" s="1"/>
  <c r="O280" i="1"/>
  <c r="K293" i="1"/>
  <c r="M301" i="1"/>
  <c r="P301" i="1" s="1"/>
  <c r="I314" i="1"/>
  <c r="K314" i="1" s="1"/>
  <c r="L317" i="1"/>
  <c r="L315" i="1" s="1"/>
  <c r="M330" i="1"/>
  <c r="M351" i="1"/>
  <c r="P351" i="1" s="1"/>
  <c r="I434" i="1"/>
  <c r="I418" i="1" s="1"/>
  <c r="M469" i="1"/>
  <c r="M467" i="1" s="1"/>
  <c r="N472" i="1"/>
  <c r="N469" i="1" s="1"/>
  <c r="L533" i="1"/>
  <c r="O533" i="1" s="1"/>
  <c r="J568" i="1"/>
  <c r="K568" i="1" s="1"/>
  <c r="J596" i="1"/>
  <c r="K644" i="1"/>
  <c r="K670" i="1"/>
  <c r="J721" i="1"/>
  <c r="K721" i="1" s="1"/>
  <c r="N791" i="1"/>
  <c r="N788" i="1" s="1"/>
  <c r="N786" i="1" s="1"/>
  <c r="L36" i="1"/>
  <c r="O36" i="1" s="1"/>
  <c r="L59" i="1"/>
  <c r="O59" i="1" s="1"/>
  <c r="M68" i="1"/>
  <c r="M66" i="1" s="1"/>
  <c r="K104" i="1"/>
  <c r="I112" i="1"/>
  <c r="M121" i="1"/>
  <c r="M119" i="1" s="1"/>
  <c r="L135" i="1"/>
  <c r="O135" i="1" s="1"/>
  <c r="P157" i="1"/>
  <c r="N217" i="1"/>
  <c r="I236" i="1"/>
  <c r="M279" i="1"/>
  <c r="M277" i="1" s="1"/>
  <c r="N317" i="1"/>
  <c r="N315" i="1" s="1"/>
  <c r="K412" i="1"/>
  <c r="K522" i="1"/>
  <c r="K216" i="1"/>
  <c r="K374" i="1"/>
  <c r="K78" i="1"/>
  <c r="K81" i="1"/>
  <c r="K84" i="1"/>
  <c r="O137" i="1"/>
  <c r="L23" i="1"/>
  <c r="L21" i="1" s="1"/>
  <c r="L238" i="1"/>
  <c r="N249" i="1"/>
  <c r="M280" i="1"/>
  <c r="P280" i="1" s="1"/>
  <c r="P285" i="1"/>
  <c r="P303" i="1"/>
  <c r="K297" i="1"/>
  <c r="K360" i="1"/>
  <c r="K385" i="1"/>
  <c r="P397" i="1"/>
  <c r="O407" i="1"/>
  <c r="M525" i="1"/>
  <c r="M523" i="1" s="1"/>
  <c r="N549" i="1"/>
  <c r="O549" i="1" s="1"/>
  <c r="J708" i="1"/>
  <c r="K728" i="1"/>
  <c r="L788" i="1"/>
  <c r="P69" i="1"/>
  <c r="P124" i="1"/>
  <c r="P138" i="1"/>
  <c r="N183" i="1"/>
  <c r="M331" i="1"/>
  <c r="P331" i="1" s="1"/>
  <c r="N347" i="1"/>
  <c r="N345" i="1" s="1"/>
  <c r="O353" i="1"/>
  <c r="K413" i="1"/>
  <c r="L421" i="1"/>
  <c r="L419" i="1" s="1"/>
  <c r="N424" i="1"/>
  <c r="P424" i="1" s="1"/>
  <c r="K439" i="1"/>
  <c r="M526" i="1"/>
  <c r="N528" i="1"/>
  <c r="N526" i="1" s="1"/>
  <c r="K537" i="1"/>
  <c r="J560" i="1"/>
  <c r="K560" i="1" s="1"/>
  <c r="J621" i="1"/>
  <c r="K621" i="1" s="1"/>
  <c r="M688" i="1"/>
  <c r="L546" i="1"/>
  <c r="L544" i="1" s="1"/>
  <c r="K79" i="1"/>
  <c r="K82" i="1"/>
  <c r="I86" i="1"/>
  <c r="K86" i="1" s="1"/>
  <c r="M125" i="1"/>
  <c r="P125" i="1" s="1"/>
  <c r="I131" i="1"/>
  <c r="K131" i="1" s="1"/>
  <c r="K144" i="1"/>
  <c r="L167" i="1"/>
  <c r="I174" i="1"/>
  <c r="I197" i="1"/>
  <c r="K197" i="1" s="1"/>
  <c r="L198" i="1"/>
  <c r="K291" i="1"/>
  <c r="L300" i="1"/>
  <c r="L298" i="1" s="1"/>
  <c r="K309" i="1"/>
  <c r="M334" i="1"/>
  <c r="P334" i="1" s="1"/>
  <c r="L404" i="1"/>
  <c r="O410" i="1"/>
  <c r="I417" i="1"/>
  <c r="K417" i="1" s="1"/>
  <c r="L477" i="1"/>
  <c r="O477" i="1" s="1"/>
  <c r="J620" i="1"/>
  <c r="K620" i="1" s="1"/>
  <c r="K643" i="1"/>
  <c r="L657" i="1"/>
  <c r="L655" i="1" s="1"/>
  <c r="K673" i="1"/>
  <c r="K672" i="1"/>
  <c r="J722" i="1"/>
  <c r="K722" i="1" s="1"/>
  <c r="J729" i="1"/>
  <c r="O12" i="1"/>
  <c r="O32" i="1"/>
  <c r="L29" i="1"/>
  <c r="M171" i="1"/>
  <c r="P171" i="1" s="1"/>
  <c r="P278" i="1"/>
  <c r="N15" i="1"/>
  <c r="P42" i="1"/>
  <c r="O54" i="1"/>
  <c r="P67" i="1"/>
  <c r="N264" i="1"/>
  <c r="P266" i="1"/>
  <c r="N263" i="1"/>
  <c r="N261" i="1" s="1"/>
  <c r="O266" i="1"/>
  <c r="P420" i="1"/>
  <c r="N29" i="1"/>
  <c r="P32" i="1"/>
  <c r="P58" i="1"/>
  <c r="M23" i="1"/>
  <c r="M21" i="1" s="1"/>
  <c r="M56" i="1"/>
  <c r="I77" i="1"/>
  <c r="L125" i="1"/>
  <c r="O125" i="1" s="1"/>
  <c r="O127" i="1"/>
  <c r="I248" i="1"/>
  <c r="K248" i="1" s="1"/>
  <c r="K255" i="1"/>
  <c r="O25" i="1"/>
  <c r="L15" i="1"/>
  <c r="L9" i="1" s="1"/>
  <c r="L152" i="1"/>
  <c r="O152" i="1" s="1"/>
  <c r="L151" i="1"/>
  <c r="O154" i="1"/>
  <c r="I190" i="1"/>
  <c r="K190" i="1" s="1"/>
  <c r="M26" i="1"/>
  <c r="P71" i="1"/>
  <c r="N90" i="1"/>
  <c r="K99" i="1"/>
  <c r="I87" i="1"/>
  <c r="K87" i="1" s="1"/>
  <c r="I275" i="1"/>
  <c r="K275" i="1" s="1"/>
  <c r="K288" i="1"/>
  <c r="P299" i="1"/>
  <c r="N44" i="1"/>
  <c r="O44" i="1" s="1"/>
  <c r="N23" i="1"/>
  <c r="O46" i="1"/>
  <c r="L19" i="1"/>
  <c r="N47" i="1"/>
  <c r="N26" i="1"/>
  <c r="N16" i="1" s="1"/>
  <c r="P61" i="1"/>
  <c r="M59" i="1"/>
  <c r="P59" i="1" s="1"/>
  <c r="P89" i="1"/>
  <c r="N91" i="1"/>
  <c r="O91" i="1" s="1"/>
  <c r="P93" i="1"/>
  <c r="I233" i="1"/>
  <c r="L454" i="1"/>
  <c r="O454" i="1" s="1"/>
  <c r="L446" i="1"/>
  <c r="L444" i="1" s="1"/>
  <c r="O456" i="1"/>
  <c r="L526" i="1"/>
  <c r="L525" i="1"/>
  <c r="N772" i="1"/>
  <c r="N770" i="1" s="1"/>
  <c r="N773" i="1"/>
  <c r="M12" i="1"/>
  <c r="P15" i="1"/>
  <c r="M19" i="1"/>
  <c r="P22" i="1"/>
  <c r="P29" i="1"/>
  <c r="P35" i="1"/>
  <c r="O49" i="1"/>
  <c r="O71" i="1"/>
  <c r="O74" i="1"/>
  <c r="O93" i="1"/>
  <c r="O96" i="1"/>
  <c r="O138" i="1"/>
  <c r="O157" i="1"/>
  <c r="P182" i="1"/>
  <c r="J233" i="1"/>
  <c r="K312" i="1"/>
  <c r="O316" i="1"/>
  <c r="M408" i="1"/>
  <c r="P408" i="1" s="1"/>
  <c r="P410" i="1"/>
  <c r="M422" i="1"/>
  <c r="M421" i="1"/>
  <c r="M419" i="1" s="1"/>
  <c r="O545" i="1"/>
  <c r="L183" i="1"/>
  <c r="L47" i="1"/>
  <c r="O47" i="1" s="1"/>
  <c r="P120" i="1"/>
  <c r="L122" i="1"/>
  <c r="O122" i="1" s="1"/>
  <c r="O124" i="1"/>
  <c r="K146" i="1"/>
  <c r="K159" i="1"/>
  <c r="L187" i="1"/>
  <c r="O187" i="1" s="1"/>
  <c r="K214" i="1"/>
  <c r="K237" i="1"/>
  <c r="O333" i="1"/>
  <c r="L331" i="1"/>
  <c r="O331" i="1" s="1"/>
  <c r="M404" i="1"/>
  <c r="N121" i="1"/>
  <c r="N119" i="1" s="1"/>
  <c r="M318" i="1"/>
  <c r="P318" i="1" s="1"/>
  <c r="P320" i="1"/>
  <c r="K148" i="1"/>
  <c r="N151" i="1"/>
  <c r="P154" i="1"/>
  <c r="M167" i="1"/>
  <c r="N209" i="1"/>
  <c r="O336" i="1"/>
  <c r="L334" i="1"/>
  <c r="O334" i="1" s="1"/>
  <c r="M168" i="1"/>
  <c r="L33" i="1"/>
  <c r="L31" i="1" s="1"/>
  <c r="M134" i="1"/>
  <c r="K145" i="1"/>
  <c r="O166" i="1"/>
  <c r="O186" i="1"/>
  <c r="K244" i="1"/>
  <c r="N279" i="1"/>
  <c r="N300" i="1"/>
  <c r="M317" i="1"/>
  <c r="M321" i="1"/>
  <c r="P321" i="1" s="1"/>
  <c r="P323" i="1"/>
  <c r="L348" i="1"/>
  <c r="O348" i="1" s="1"/>
  <c r="L351" i="1"/>
  <c r="O351" i="1" s="1"/>
  <c r="K381" i="1"/>
  <c r="K435" i="1"/>
  <c r="M658" i="1"/>
  <c r="M502" i="1"/>
  <c r="P502" i="1" s="1"/>
  <c r="J569" i="1"/>
  <c r="K569" i="1" s="1"/>
  <c r="M657" i="1"/>
  <c r="N739" i="1"/>
  <c r="N737" i="1" s="1"/>
  <c r="N740" i="1"/>
  <c r="O806" i="1"/>
  <c r="L805" i="1"/>
  <c r="O805" i="1" s="1"/>
  <c r="I364" i="1"/>
  <c r="K372" i="1"/>
  <c r="O395" i="1"/>
  <c r="K440" i="1"/>
  <c r="N449" i="1"/>
  <c r="P449" i="1" s="1"/>
  <c r="K485" i="1"/>
  <c r="N660" i="1"/>
  <c r="P660" i="1" s="1"/>
  <c r="M391" i="1"/>
  <c r="P394" i="1"/>
  <c r="O403" i="1"/>
  <c r="O503" i="1"/>
  <c r="J561" i="1"/>
  <c r="K561" i="1" s="1"/>
  <c r="J582" i="1"/>
  <c r="J576" i="1" s="1"/>
  <c r="L639" i="1"/>
  <c r="O639" i="1" s="1"/>
  <c r="L631" i="1"/>
  <c r="L629" i="1" s="1"/>
  <c r="O641" i="1"/>
  <c r="O656" i="1"/>
  <c r="N756" i="1"/>
  <c r="N754" i="1" s="1"/>
  <c r="N757" i="1"/>
  <c r="O408" i="1"/>
  <c r="O445" i="1"/>
  <c r="K651" i="1"/>
  <c r="K438" i="1"/>
  <c r="I628" i="1"/>
  <c r="K628" i="1" s="1"/>
  <c r="K674" i="1"/>
  <c r="M687" i="1"/>
  <c r="L737" i="1"/>
  <c r="O737" i="1" s="1"/>
  <c r="L754" i="1"/>
  <c r="O754" i="1" s="1"/>
  <c r="L770" i="1"/>
  <c r="O770" i="1" s="1"/>
  <c r="M805" i="1"/>
  <c r="P805" i="1" s="1"/>
  <c r="I654" i="1"/>
  <c r="M389" i="13" l="1"/>
  <c r="P389" i="13" s="1"/>
  <c r="P347" i="14"/>
  <c r="L389" i="14"/>
  <c r="O389" i="14" s="1"/>
  <c r="P55" i="15"/>
  <c r="L629" i="15"/>
  <c r="O629" i="15" s="1"/>
  <c r="L34" i="12"/>
  <c r="O34" i="12" s="1"/>
  <c r="P347" i="15"/>
  <c r="O657" i="13"/>
  <c r="I418" i="13"/>
  <c r="K418" i="13" s="1"/>
  <c r="L149" i="14"/>
  <c r="O149" i="14" s="1"/>
  <c r="O546" i="15"/>
  <c r="L119" i="10"/>
  <c r="O119" i="10" s="1"/>
  <c r="L544" i="14"/>
  <c r="O544" i="14" s="1"/>
  <c r="M24" i="13"/>
  <c r="M33" i="14"/>
  <c r="M31" i="14" s="1"/>
  <c r="P31" i="14" s="1"/>
  <c r="O345" i="14"/>
  <c r="L298" i="2"/>
  <c r="O298" i="2" s="1"/>
  <c r="P279" i="13"/>
  <c r="O167" i="14"/>
  <c r="M389" i="15"/>
  <c r="P389" i="15" s="1"/>
  <c r="O300" i="15"/>
  <c r="L402" i="14"/>
  <c r="O402" i="14" s="1"/>
  <c r="P135" i="15"/>
  <c r="K76" i="13"/>
  <c r="L13" i="15"/>
  <c r="L11" i="15" s="1"/>
  <c r="P44" i="15"/>
  <c r="P88" i="12"/>
  <c r="O421" i="13"/>
  <c r="K543" i="14"/>
  <c r="O55" i="13"/>
  <c r="K559" i="14"/>
  <c r="P347" i="12"/>
  <c r="M277" i="14"/>
  <c r="P277" i="14" s="1"/>
  <c r="K131" i="15"/>
  <c r="O347" i="14"/>
  <c r="P151" i="15"/>
  <c r="O56" i="15"/>
  <c r="P56" i="15"/>
  <c r="O167" i="15"/>
  <c r="O121" i="15"/>
  <c r="P549" i="15"/>
  <c r="L298" i="15"/>
  <c r="O298" i="15" s="1"/>
  <c r="O55" i="14"/>
  <c r="K364" i="14"/>
  <c r="O544" i="15"/>
  <c r="P91" i="15"/>
  <c r="M547" i="15"/>
  <c r="P547" i="15" s="1"/>
  <c r="K434" i="14"/>
  <c r="P90" i="15"/>
  <c r="P181" i="14"/>
  <c r="P300" i="14"/>
  <c r="O328" i="13"/>
  <c r="M66" i="14"/>
  <c r="P66" i="14" s="1"/>
  <c r="M467" i="15"/>
  <c r="P467" i="15" s="1"/>
  <c r="L16" i="15"/>
  <c r="L20" i="15"/>
  <c r="L18" i="15" s="1"/>
  <c r="O263" i="14"/>
  <c r="M402" i="15"/>
  <c r="P402" i="15" s="1"/>
  <c r="O55" i="15"/>
  <c r="P546" i="15"/>
  <c r="M544" i="15"/>
  <c r="P544" i="15" s="1"/>
  <c r="M88" i="15"/>
  <c r="P88" i="15" s="1"/>
  <c r="K143" i="15"/>
  <c r="N14" i="15"/>
  <c r="O91" i="15"/>
  <c r="O328" i="15"/>
  <c r="P301" i="15"/>
  <c r="O59" i="15"/>
  <c r="K364" i="15"/>
  <c r="L786" i="14"/>
  <c r="O786" i="14" s="1"/>
  <c r="O184" i="14"/>
  <c r="O330" i="8"/>
  <c r="O23" i="13"/>
  <c r="P328" i="13"/>
  <c r="O263" i="12"/>
  <c r="L523" i="14"/>
  <c r="O523" i="14" s="1"/>
  <c r="P168" i="14"/>
  <c r="O134" i="15"/>
  <c r="I180" i="15"/>
  <c r="K180" i="15" s="1"/>
  <c r="O88" i="15"/>
  <c r="K417" i="15"/>
  <c r="P330" i="8"/>
  <c r="M277" i="12"/>
  <c r="P277" i="12" s="1"/>
  <c r="O90" i="12"/>
  <c r="O328" i="14"/>
  <c r="O330" i="14"/>
  <c r="O43" i="15"/>
  <c r="K288" i="15"/>
  <c r="L261" i="14"/>
  <c r="O261" i="14" s="1"/>
  <c r="N24" i="15"/>
  <c r="O24" i="15" s="1"/>
  <c r="O53" i="15"/>
  <c r="K76" i="14"/>
  <c r="L34" i="14"/>
  <c r="O34" i="14" s="1"/>
  <c r="O66" i="15"/>
  <c r="M119" i="15"/>
  <c r="P119" i="15" s="1"/>
  <c r="P261" i="14"/>
  <c r="O90" i="15"/>
  <c r="P351" i="15"/>
  <c r="L786" i="15"/>
  <c r="O786" i="15" s="1"/>
  <c r="O68" i="15"/>
  <c r="P300" i="15"/>
  <c r="M298" i="15"/>
  <c r="P298" i="15" s="1"/>
  <c r="N149" i="15"/>
  <c r="P149" i="15" s="1"/>
  <c r="O391" i="15"/>
  <c r="L389" i="15"/>
  <c r="O389" i="15" s="1"/>
  <c r="K433" i="15"/>
  <c r="P263" i="13"/>
  <c r="P317" i="13"/>
  <c r="P152" i="15"/>
  <c r="O263" i="15"/>
  <c r="L261" i="15"/>
  <c r="O345" i="12"/>
  <c r="P300" i="13"/>
  <c r="L655" i="15"/>
  <c r="O655" i="15" s="1"/>
  <c r="N345" i="15"/>
  <c r="P345" i="15" s="1"/>
  <c r="P263" i="15"/>
  <c r="N261" i="15"/>
  <c r="P261" i="15" s="1"/>
  <c r="O330" i="15"/>
  <c r="O151" i="15"/>
  <c r="P279" i="15"/>
  <c r="K364" i="11"/>
  <c r="P55" i="14"/>
  <c r="P263" i="14"/>
  <c r="L132" i="15"/>
  <c r="O132" i="15" s="1"/>
  <c r="O279" i="15"/>
  <c r="N277" i="15"/>
  <c r="O277" i="15" s="1"/>
  <c r="P419" i="15"/>
  <c r="L629" i="12"/>
  <c r="O629" i="12" s="1"/>
  <c r="L88" i="12"/>
  <c r="O88" i="12" s="1"/>
  <c r="O90" i="13"/>
  <c r="O421" i="15"/>
  <c r="L419" i="15"/>
  <c r="I418" i="15"/>
  <c r="K418" i="15" s="1"/>
  <c r="K434" i="15"/>
  <c r="L345" i="15"/>
  <c r="O347" i="15"/>
  <c r="P167" i="15"/>
  <c r="P23" i="15"/>
  <c r="M20" i="15"/>
  <c r="M18" i="15" s="1"/>
  <c r="O26" i="15"/>
  <c r="M165" i="15"/>
  <c r="O183" i="15"/>
  <c r="P525" i="15"/>
  <c r="N20" i="15"/>
  <c r="N18" i="15" s="1"/>
  <c r="P181" i="15"/>
  <c r="K76" i="15"/>
  <c r="I64" i="15"/>
  <c r="K64" i="15" s="1"/>
  <c r="N165" i="15"/>
  <c r="O165" i="15" s="1"/>
  <c r="L261" i="12"/>
  <c r="O261" i="12" s="1"/>
  <c r="P317" i="15"/>
  <c r="N315" i="15"/>
  <c r="P315" i="15" s="1"/>
  <c r="O525" i="15"/>
  <c r="L523" i="15"/>
  <c r="O523" i="15" s="1"/>
  <c r="O280" i="15"/>
  <c r="O238" i="15"/>
  <c r="L227" i="15"/>
  <c r="I65" i="15"/>
  <c r="K65" i="15" s="1"/>
  <c r="K77" i="15"/>
  <c r="P19" i="15"/>
  <c r="P184" i="14"/>
  <c r="P41" i="14"/>
  <c r="P449" i="15"/>
  <c r="M446" i="15"/>
  <c r="M447" i="15"/>
  <c r="M33" i="15"/>
  <c r="L30" i="15"/>
  <c r="L28" i="15" s="1"/>
  <c r="O36" i="15"/>
  <c r="L34" i="15"/>
  <c r="O34" i="15" s="1"/>
  <c r="P68" i="15"/>
  <c r="M66" i="15"/>
  <c r="P66" i="15" s="1"/>
  <c r="M9" i="15"/>
  <c r="P12" i="15"/>
  <c r="N41" i="15"/>
  <c r="O41" i="15" s="1"/>
  <c r="N446" i="15"/>
  <c r="N447" i="15"/>
  <c r="O447" i="15" s="1"/>
  <c r="N33" i="15"/>
  <c r="O449" i="15"/>
  <c r="L315" i="15"/>
  <c r="O317" i="15"/>
  <c r="N9" i="15"/>
  <c r="O29" i="15"/>
  <c r="P183" i="15"/>
  <c r="O23" i="15"/>
  <c r="K537" i="15"/>
  <c r="J522" i="15"/>
  <c r="K522" i="15" s="1"/>
  <c r="P421" i="15"/>
  <c r="L9" i="15"/>
  <c r="O15" i="15"/>
  <c r="P330" i="15"/>
  <c r="M328" i="15"/>
  <c r="P328" i="15" s="1"/>
  <c r="P26" i="15"/>
  <c r="M16" i="15"/>
  <c r="M24" i="15"/>
  <c r="O181" i="15"/>
  <c r="P43" i="15"/>
  <c r="N21" i="15"/>
  <c r="P21" i="15" s="1"/>
  <c r="P134" i="15"/>
  <c r="M132" i="15"/>
  <c r="P132" i="15" s="1"/>
  <c r="O90" i="14"/>
  <c r="O41" i="14"/>
  <c r="M470" i="14"/>
  <c r="P470" i="14" s="1"/>
  <c r="P472" i="14"/>
  <c r="M469" i="14"/>
  <c r="M467" i="14" s="1"/>
  <c r="M66" i="12"/>
  <c r="P66" i="12" s="1"/>
  <c r="P183" i="13"/>
  <c r="O134" i="14"/>
  <c r="P330" i="13"/>
  <c r="L629" i="14"/>
  <c r="O629" i="14" s="1"/>
  <c r="O53" i="14"/>
  <c r="P53" i="14"/>
  <c r="K433" i="14"/>
  <c r="P43" i="14"/>
  <c r="O181" i="13"/>
  <c r="L66" i="12"/>
  <c r="O66" i="12" s="1"/>
  <c r="N24" i="12"/>
  <c r="P24" i="12" s="1"/>
  <c r="L444" i="14"/>
  <c r="O444" i="14" s="1"/>
  <c r="K77" i="14"/>
  <c r="N24" i="14"/>
  <c r="O183" i="14"/>
  <c r="P134" i="14"/>
  <c r="M132" i="14"/>
  <c r="P132" i="14" s="1"/>
  <c r="P43" i="11"/>
  <c r="L685" i="12"/>
  <c r="O685" i="12" s="1"/>
  <c r="N37" i="14"/>
  <c r="L88" i="14"/>
  <c r="O88" i="14" s="1"/>
  <c r="O43" i="14"/>
  <c r="M132" i="12"/>
  <c r="P132" i="12" s="1"/>
  <c r="O181" i="14"/>
  <c r="M402" i="9"/>
  <c r="P402" i="9" s="1"/>
  <c r="L149" i="12"/>
  <c r="O149" i="12" s="1"/>
  <c r="J417" i="14"/>
  <c r="K417" i="14" s="1"/>
  <c r="P183" i="14"/>
  <c r="O264" i="14"/>
  <c r="O43" i="12"/>
  <c r="K364" i="13"/>
  <c r="K364" i="12"/>
  <c r="L786" i="13"/>
  <c r="O786" i="13" s="1"/>
  <c r="L389" i="13"/>
  <c r="O389" i="13" s="1"/>
  <c r="N10" i="14"/>
  <c r="N20" i="14"/>
  <c r="N18" i="14" s="1"/>
  <c r="N21" i="14"/>
  <c r="O300" i="14"/>
  <c r="L298" i="14"/>
  <c r="O298" i="14" s="1"/>
  <c r="L165" i="14"/>
  <c r="O165" i="14" s="1"/>
  <c r="L227" i="12"/>
  <c r="M402" i="12"/>
  <c r="P402" i="12" s="1"/>
  <c r="L132" i="12"/>
  <c r="O132" i="12" s="1"/>
  <c r="M119" i="13"/>
  <c r="P119" i="13" s="1"/>
  <c r="O330" i="13"/>
  <c r="L34" i="9"/>
  <c r="O34" i="9" s="1"/>
  <c r="M389" i="12"/>
  <c r="P389" i="12" s="1"/>
  <c r="L31" i="13"/>
  <c r="P59" i="13"/>
  <c r="O183" i="13"/>
  <c r="M345" i="14"/>
  <c r="P345" i="14" s="1"/>
  <c r="M419" i="14"/>
  <c r="P419" i="14" s="1"/>
  <c r="L119" i="14"/>
  <c r="O119" i="14" s="1"/>
  <c r="M88" i="14"/>
  <c r="P88" i="14" s="1"/>
  <c r="P90" i="14"/>
  <c r="P404" i="14"/>
  <c r="M402" i="14"/>
  <c r="P402" i="14" s="1"/>
  <c r="O33" i="14"/>
  <c r="L31" i="14"/>
  <c r="O31" i="14" s="1"/>
  <c r="O687" i="14"/>
  <c r="L685" i="14"/>
  <c r="O685" i="14" s="1"/>
  <c r="L66" i="14"/>
  <c r="O66" i="14" s="1"/>
  <c r="O68" i="14"/>
  <c r="L30" i="14"/>
  <c r="L28" i="14" s="1"/>
  <c r="O28" i="14" s="1"/>
  <c r="O317" i="14"/>
  <c r="L315" i="14"/>
  <c r="O315" i="14" s="1"/>
  <c r="M165" i="14"/>
  <c r="P165" i="14" s="1"/>
  <c r="P167" i="14"/>
  <c r="P317" i="14"/>
  <c r="M315" i="14"/>
  <c r="P315" i="14" s="1"/>
  <c r="O469" i="14"/>
  <c r="L467" i="14"/>
  <c r="O467" i="14" s="1"/>
  <c r="P391" i="14"/>
  <c r="M389" i="14"/>
  <c r="P389" i="14" s="1"/>
  <c r="P29" i="14"/>
  <c r="K143" i="14"/>
  <c r="I131" i="14"/>
  <c r="K131" i="14" s="1"/>
  <c r="P301" i="13"/>
  <c r="O132" i="13"/>
  <c r="O88" i="13"/>
  <c r="P549" i="14"/>
  <c r="M547" i="14"/>
  <c r="P547" i="14" s="1"/>
  <c r="M546" i="14"/>
  <c r="P151" i="14"/>
  <c r="M149" i="14"/>
  <c r="P149" i="14" s="1"/>
  <c r="L419" i="14"/>
  <c r="K248" i="14"/>
  <c r="I226" i="14"/>
  <c r="L24" i="14"/>
  <c r="L16" i="14"/>
  <c r="O26" i="14"/>
  <c r="L119" i="12"/>
  <c r="O119" i="12" s="1"/>
  <c r="K77" i="13"/>
  <c r="O261" i="13"/>
  <c r="N467" i="14"/>
  <c r="P330" i="14"/>
  <c r="M328" i="14"/>
  <c r="P328" i="14" s="1"/>
  <c r="N14" i="14"/>
  <c r="N9" i="14"/>
  <c r="L655" i="9"/>
  <c r="O655" i="9" s="1"/>
  <c r="O330" i="10"/>
  <c r="O263" i="13"/>
  <c r="O19" i="14"/>
  <c r="O547" i="14"/>
  <c r="P121" i="14"/>
  <c r="M119" i="14"/>
  <c r="P26" i="14"/>
  <c r="M16" i="14"/>
  <c r="P16" i="14" s="1"/>
  <c r="O23" i="14"/>
  <c r="L20" i="14"/>
  <c r="L13" i="14"/>
  <c r="L21" i="14"/>
  <c r="P23" i="14"/>
  <c r="M20" i="14"/>
  <c r="P15" i="14"/>
  <c r="O151" i="13"/>
  <c r="L149" i="13"/>
  <c r="O149" i="13" s="1"/>
  <c r="L544" i="12"/>
  <c r="O544" i="12" s="1"/>
  <c r="O470" i="14"/>
  <c r="O279" i="14"/>
  <c r="L277" i="14"/>
  <c r="O277" i="14" s="1"/>
  <c r="M9" i="14"/>
  <c r="O238" i="14"/>
  <c r="L227" i="14"/>
  <c r="M21" i="14"/>
  <c r="M24" i="14"/>
  <c r="O317" i="10"/>
  <c r="M149" i="11"/>
  <c r="P149" i="11" s="1"/>
  <c r="L66" i="11"/>
  <c r="O66" i="11" s="1"/>
  <c r="P330" i="12"/>
  <c r="P634" i="12"/>
  <c r="L41" i="12"/>
  <c r="O41" i="12" s="1"/>
  <c r="O330" i="12"/>
  <c r="P132" i="13"/>
  <c r="M20" i="13"/>
  <c r="M18" i="13" s="1"/>
  <c r="O68" i="13"/>
  <c r="L66" i="13"/>
  <c r="O66" i="13" s="1"/>
  <c r="O43" i="10"/>
  <c r="M298" i="11"/>
  <c r="P298" i="11" s="1"/>
  <c r="M149" i="12"/>
  <c r="P149" i="12" s="1"/>
  <c r="M632" i="12"/>
  <c r="P632" i="12" s="1"/>
  <c r="P345" i="12"/>
  <c r="P424" i="12"/>
  <c r="P351" i="12"/>
  <c r="P43" i="13"/>
  <c r="O121" i="13"/>
  <c r="M629" i="12"/>
  <c r="P629" i="12" s="1"/>
  <c r="O55" i="12"/>
  <c r="M421" i="12"/>
  <c r="P421" i="12" s="1"/>
  <c r="M261" i="13"/>
  <c r="P261" i="13" s="1"/>
  <c r="O687" i="8"/>
  <c r="L149" i="10"/>
  <c r="O149" i="10" s="1"/>
  <c r="M119" i="11"/>
  <c r="P119" i="11" s="1"/>
  <c r="L277" i="12"/>
  <c r="O277" i="12" s="1"/>
  <c r="P167" i="12"/>
  <c r="O167" i="12"/>
  <c r="O134" i="13"/>
  <c r="M277" i="11"/>
  <c r="P277" i="11" s="1"/>
  <c r="K77" i="11"/>
  <c r="N315" i="13"/>
  <c r="O315" i="13" s="1"/>
  <c r="L419" i="12"/>
  <c r="O419" i="12" s="1"/>
  <c r="P347" i="13"/>
  <c r="M149" i="13"/>
  <c r="P149" i="13" s="1"/>
  <c r="P88" i="13"/>
  <c r="P345" i="13"/>
  <c r="M66" i="13"/>
  <c r="P66" i="13" s="1"/>
  <c r="P424" i="9"/>
  <c r="P181" i="13"/>
  <c r="P134" i="13"/>
  <c r="O345" i="13"/>
  <c r="O347" i="13"/>
  <c r="O43" i="13"/>
  <c r="M402" i="13"/>
  <c r="P402" i="13" s="1"/>
  <c r="M470" i="13"/>
  <c r="P470" i="13" s="1"/>
  <c r="M469" i="13"/>
  <c r="M467" i="13" s="1"/>
  <c r="P55" i="8"/>
  <c r="M298" i="10"/>
  <c r="P298" i="10" s="1"/>
  <c r="L16" i="11"/>
  <c r="O16" i="11" s="1"/>
  <c r="M298" i="12"/>
  <c r="P298" i="12" s="1"/>
  <c r="L467" i="12"/>
  <c r="O467" i="12" s="1"/>
  <c r="P55" i="13"/>
  <c r="O657" i="11"/>
  <c r="L30" i="12"/>
  <c r="O30" i="12" s="1"/>
  <c r="P90" i="12"/>
  <c r="O167" i="13"/>
  <c r="O264" i="13"/>
  <c r="L13" i="13"/>
  <c r="L11" i="13" s="1"/>
  <c r="O300" i="13"/>
  <c r="N298" i="13"/>
  <c r="M419" i="13"/>
  <c r="P419" i="13" s="1"/>
  <c r="L20" i="13"/>
  <c r="L18" i="13" s="1"/>
  <c r="L685" i="13"/>
  <c r="O685" i="13" s="1"/>
  <c r="P138" i="13"/>
  <c r="N41" i="13"/>
  <c r="O41" i="13" s="1"/>
  <c r="O347" i="12"/>
  <c r="P91" i="12"/>
  <c r="P90" i="13"/>
  <c r="O317" i="13"/>
  <c r="N53" i="13"/>
  <c r="O53" i="13" s="1"/>
  <c r="L389" i="9"/>
  <c r="O389" i="9" s="1"/>
  <c r="K559" i="13"/>
  <c r="I543" i="13"/>
  <c r="K543" i="13" s="1"/>
  <c r="P549" i="13"/>
  <c r="M547" i="13"/>
  <c r="P547" i="13" s="1"/>
  <c r="M546" i="13"/>
  <c r="P546" i="13" s="1"/>
  <c r="P9" i="13"/>
  <c r="O15" i="13"/>
  <c r="K537" i="13"/>
  <c r="O279" i="13"/>
  <c r="L277" i="13"/>
  <c r="O277" i="13" s="1"/>
  <c r="N16" i="13"/>
  <c r="N14" i="13" s="1"/>
  <c r="N24" i="13"/>
  <c r="O301" i="13"/>
  <c r="P525" i="13"/>
  <c r="M523" i="13"/>
  <c r="P523" i="13" s="1"/>
  <c r="O26" i="13"/>
  <c r="L16" i="13"/>
  <c r="P657" i="13"/>
  <c r="M655" i="13"/>
  <c r="P655" i="13" s="1"/>
  <c r="L523" i="13"/>
  <c r="O523" i="13" s="1"/>
  <c r="O525" i="13"/>
  <c r="K237" i="13"/>
  <c r="I226" i="13"/>
  <c r="L9" i="13"/>
  <c r="P449" i="13"/>
  <c r="M447" i="13"/>
  <c r="P447" i="13" s="1"/>
  <c r="M446" i="13"/>
  <c r="M33" i="13"/>
  <c r="O249" i="13"/>
  <c r="L227" i="13"/>
  <c r="L24" i="13"/>
  <c r="L20" i="10"/>
  <c r="L18" i="10" s="1"/>
  <c r="L629" i="11"/>
  <c r="O629" i="11" s="1"/>
  <c r="L165" i="12"/>
  <c r="O165" i="12" s="1"/>
  <c r="L402" i="13"/>
  <c r="O402" i="13" s="1"/>
  <c r="O404" i="13"/>
  <c r="N9" i="13"/>
  <c r="N165" i="13"/>
  <c r="P165" i="13" s="1"/>
  <c r="P26" i="13"/>
  <c r="L34" i="13"/>
  <c r="O34" i="13" s="1"/>
  <c r="K522" i="13"/>
  <c r="O419" i="13"/>
  <c r="P545" i="13"/>
  <c r="J131" i="13"/>
  <c r="K131" i="13" s="1"/>
  <c r="K143" i="13"/>
  <c r="P29" i="13"/>
  <c r="L119" i="11"/>
  <c r="O119" i="11" s="1"/>
  <c r="P263" i="12"/>
  <c r="J417" i="13"/>
  <c r="K417" i="13" s="1"/>
  <c r="K433" i="13"/>
  <c r="M631" i="13"/>
  <c r="P634" i="13"/>
  <c r="M632" i="13"/>
  <c r="P632" i="13" s="1"/>
  <c r="N20" i="13"/>
  <c r="N13" i="13"/>
  <c r="P23" i="13"/>
  <c r="N21" i="13"/>
  <c r="P21" i="13" s="1"/>
  <c r="O29" i="13"/>
  <c r="N30" i="13"/>
  <c r="N28" i="13" s="1"/>
  <c r="N31" i="13"/>
  <c r="L444" i="13"/>
  <c r="O444" i="13" s="1"/>
  <c r="K364" i="10"/>
  <c r="M33" i="12"/>
  <c r="M30" i="12" s="1"/>
  <c r="P30" i="12" s="1"/>
  <c r="N467" i="13"/>
  <c r="O469" i="13"/>
  <c r="M14" i="13"/>
  <c r="P15" i="13"/>
  <c r="P167" i="13"/>
  <c r="L30" i="13"/>
  <c r="O30" i="13" s="1"/>
  <c r="M422" i="11"/>
  <c r="P422" i="11" s="1"/>
  <c r="L24" i="11"/>
  <c r="P151" i="10"/>
  <c r="P181" i="12"/>
  <c r="O328" i="12"/>
  <c r="O263" i="11"/>
  <c r="L315" i="12"/>
  <c r="O315" i="12" s="1"/>
  <c r="L132" i="11"/>
  <c r="O132" i="11" s="1"/>
  <c r="O165" i="11"/>
  <c r="L655" i="12"/>
  <c r="O655" i="12" s="1"/>
  <c r="O657" i="12"/>
  <c r="O183" i="10"/>
  <c r="P183" i="11"/>
  <c r="P330" i="5"/>
  <c r="O238" i="12"/>
  <c r="P121" i="12"/>
  <c r="M119" i="12"/>
  <c r="P119" i="12" s="1"/>
  <c r="P43" i="10"/>
  <c r="O134" i="5"/>
  <c r="L41" i="10"/>
  <c r="O41" i="10" s="1"/>
  <c r="O91" i="12"/>
  <c r="O183" i="12"/>
  <c r="I418" i="7"/>
  <c r="K418" i="7" s="1"/>
  <c r="O36" i="10"/>
  <c r="O55" i="10"/>
  <c r="M402" i="11"/>
  <c r="P402" i="11" s="1"/>
  <c r="L31" i="12"/>
  <c r="O31" i="12" s="1"/>
  <c r="O404" i="12"/>
  <c r="L402" i="12"/>
  <c r="O402" i="12" s="1"/>
  <c r="O348" i="12"/>
  <c r="M470" i="12"/>
  <c r="P470" i="12" s="1"/>
  <c r="M469" i="12"/>
  <c r="O446" i="12"/>
  <c r="L444" i="12"/>
  <c r="O444" i="12" s="1"/>
  <c r="P330" i="9"/>
  <c r="M315" i="10"/>
  <c r="P315" i="10" s="1"/>
  <c r="L444" i="11"/>
  <c r="O444" i="11" s="1"/>
  <c r="P90" i="11"/>
  <c r="P167" i="11"/>
  <c r="M165" i="12"/>
  <c r="P165" i="12" s="1"/>
  <c r="M547" i="12"/>
  <c r="P547" i="12" s="1"/>
  <c r="P549" i="12"/>
  <c r="M546" i="12"/>
  <c r="L181" i="12"/>
  <c r="O181" i="12" s="1"/>
  <c r="L389" i="12"/>
  <c r="O389" i="12" s="1"/>
  <c r="P183" i="12"/>
  <c r="P9" i="12"/>
  <c r="O9" i="12"/>
  <c r="O88" i="10"/>
  <c r="L786" i="11"/>
  <c r="O786" i="11" s="1"/>
  <c r="L402" i="11"/>
  <c r="O402" i="11" s="1"/>
  <c r="L389" i="11"/>
  <c r="O389" i="11" s="1"/>
  <c r="M421" i="11"/>
  <c r="P421" i="11" s="1"/>
  <c r="L277" i="6"/>
  <c r="O277" i="6" s="1"/>
  <c r="P261" i="12"/>
  <c r="J417" i="12"/>
  <c r="K417" i="12" s="1"/>
  <c r="K433" i="12"/>
  <c r="P165" i="11"/>
  <c r="N181" i="11"/>
  <c r="P181" i="11" s="1"/>
  <c r="O36" i="11"/>
  <c r="M444" i="12"/>
  <c r="P446" i="12"/>
  <c r="P43" i="12"/>
  <c r="M41" i="12"/>
  <c r="O264" i="12"/>
  <c r="M328" i="12"/>
  <c r="P328" i="12" s="1"/>
  <c r="K434" i="12"/>
  <c r="I418" i="12"/>
  <c r="K418" i="12" s="1"/>
  <c r="K237" i="12"/>
  <c r="I226" i="12"/>
  <c r="K174" i="12"/>
  <c r="I164" i="12"/>
  <c r="K164" i="12" s="1"/>
  <c r="M16" i="12"/>
  <c r="P16" i="12" s="1"/>
  <c r="P26" i="12"/>
  <c r="O26" i="12"/>
  <c r="L16" i="12"/>
  <c r="O16" i="12" s="1"/>
  <c r="L24" i="12"/>
  <c r="P23" i="12"/>
  <c r="M20" i="12"/>
  <c r="M21" i="12"/>
  <c r="N53" i="12"/>
  <c r="P55" i="12"/>
  <c r="K77" i="12"/>
  <c r="I65" i="12"/>
  <c r="K65" i="12" s="1"/>
  <c r="I64" i="12"/>
  <c r="K64" i="12" s="1"/>
  <c r="K76" i="12"/>
  <c r="N9" i="12"/>
  <c r="N20" i="12"/>
  <c r="N18" i="12" s="1"/>
  <c r="N13" i="12"/>
  <c r="N10" i="12" s="1"/>
  <c r="O15" i="12"/>
  <c r="L21" i="12"/>
  <c r="O23" i="12"/>
  <c r="L20" i="12"/>
  <c r="L13" i="12"/>
  <c r="L523" i="12"/>
  <c r="O525" i="12"/>
  <c r="O300" i="12"/>
  <c r="L298" i="12"/>
  <c r="O298" i="12" s="1"/>
  <c r="P317" i="12"/>
  <c r="M315" i="12"/>
  <c r="P315" i="12" s="1"/>
  <c r="P15" i="12"/>
  <c r="N21" i="12"/>
  <c r="P351" i="10"/>
  <c r="P328" i="11"/>
  <c r="I543" i="10"/>
  <c r="K543" i="10" s="1"/>
  <c r="P348" i="11"/>
  <c r="O55" i="11"/>
  <c r="O167" i="11"/>
  <c r="M149" i="8"/>
  <c r="P149" i="8" s="1"/>
  <c r="L685" i="10"/>
  <c r="O685" i="10" s="1"/>
  <c r="L277" i="11"/>
  <c r="O277" i="11" s="1"/>
  <c r="O421" i="11"/>
  <c r="P317" i="11"/>
  <c r="M315" i="11"/>
  <c r="P315" i="11" s="1"/>
  <c r="P88" i="9"/>
  <c r="P23" i="10"/>
  <c r="P345" i="10"/>
  <c r="N13" i="11"/>
  <c r="N10" i="11" s="1"/>
  <c r="M24" i="11"/>
  <c r="M132" i="11"/>
  <c r="P132" i="11" s="1"/>
  <c r="N24" i="11"/>
  <c r="L298" i="11"/>
  <c r="O298" i="11" s="1"/>
  <c r="O300" i="11"/>
  <c r="P183" i="7"/>
  <c r="O181" i="7"/>
  <c r="O469" i="8"/>
  <c r="L389" i="10"/>
  <c r="O389" i="10" s="1"/>
  <c r="L277" i="10"/>
  <c r="O277" i="10" s="1"/>
  <c r="L467" i="11"/>
  <c r="O467" i="11" s="1"/>
  <c r="P44" i="10"/>
  <c r="O347" i="11"/>
  <c r="O328" i="11"/>
  <c r="O330" i="11"/>
  <c r="L227" i="11"/>
  <c r="M149" i="9"/>
  <c r="P149" i="9" s="1"/>
  <c r="L402" i="10"/>
  <c r="O402" i="10" s="1"/>
  <c r="L544" i="10"/>
  <c r="O544" i="10" s="1"/>
  <c r="O347" i="10"/>
  <c r="L132" i="10"/>
  <c r="O132" i="10" s="1"/>
  <c r="O21" i="11"/>
  <c r="L523" i="11"/>
  <c r="O523" i="11" s="1"/>
  <c r="N20" i="11"/>
  <c r="N18" i="11" s="1"/>
  <c r="P16" i="11"/>
  <c r="M41" i="11"/>
  <c r="P41" i="11" s="1"/>
  <c r="P328" i="10"/>
  <c r="O90" i="10"/>
  <c r="P391" i="11"/>
  <c r="M389" i="11"/>
  <c r="P389" i="11" s="1"/>
  <c r="O33" i="11"/>
  <c r="L30" i="11"/>
  <c r="P660" i="11"/>
  <c r="M657" i="11"/>
  <c r="P26" i="11"/>
  <c r="M66" i="8"/>
  <c r="P66" i="8" s="1"/>
  <c r="L786" i="9"/>
  <c r="O786" i="9" s="1"/>
  <c r="M402" i="10"/>
  <c r="P402" i="10" s="1"/>
  <c r="P347" i="10"/>
  <c r="P183" i="10"/>
  <c r="O90" i="11"/>
  <c r="L88" i="11"/>
  <c r="O88" i="11" s="1"/>
  <c r="P14" i="11"/>
  <c r="O345" i="10"/>
  <c r="M629" i="11"/>
  <c r="P629" i="11" s="1"/>
  <c r="P21" i="11"/>
  <c r="I180" i="11"/>
  <c r="K180" i="11" s="1"/>
  <c r="P55" i="11"/>
  <c r="O26" i="11"/>
  <c r="O446" i="10"/>
  <c r="O331" i="10"/>
  <c r="P549" i="11"/>
  <c r="M546" i="11"/>
  <c r="P546" i="11" s="1"/>
  <c r="M547" i="11"/>
  <c r="P547" i="11" s="1"/>
  <c r="P263" i="11"/>
  <c r="N261" i="11"/>
  <c r="P261" i="11" s="1"/>
  <c r="O19" i="11"/>
  <c r="O317" i="11"/>
  <c r="L315" i="11"/>
  <c r="O315" i="11" s="1"/>
  <c r="P330" i="11"/>
  <c r="N9" i="11"/>
  <c r="P134" i="9"/>
  <c r="P165" i="10"/>
  <c r="K559" i="11"/>
  <c r="I543" i="11"/>
  <c r="K543" i="11" s="1"/>
  <c r="P545" i="11"/>
  <c r="O43" i="11"/>
  <c r="L41" i="11"/>
  <c r="O12" i="11"/>
  <c r="L9" i="11"/>
  <c r="O151" i="11"/>
  <c r="L149" i="11"/>
  <c r="O149" i="11" s="1"/>
  <c r="I64" i="11"/>
  <c r="K64" i="11" s="1"/>
  <c r="K76" i="11"/>
  <c r="N24" i="10"/>
  <c r="L20" i="11"/>
  <c r="L13" i="11"/>
  <c r="O23" i="11"/>
  <c r="L181" i="11"/>
  <c r="O183" i="11"/>
  <c r="P68" i="11"/>
  <c r="M66" i="11"/>
  <c r="P66" i="11" s="1"/>
  <c r="P330" i="10"/>
  <c r="J417" i="11"/>
  <c r="K417" i="11" s="1"/>
  <c r="K433" i="11"/>
  <c r="P658" i="11"/>
  <c r="K434" i="11"/>
  <c r="I418" i="11"/>
  <c r="K418" i="11" s="1"/>
  <c r="P19" i="11"/>
  <c r="M88" i="11"/>
  <c r="P88" i="11" s="1"/>
  <c r="M20" i="11"/>
  <c r="P23" i="11"/>
  <c r="N53" i="11"/>
  <c r="O53" i="11" s="1"/>
  <c r="L786" i="8"/>
  <c r="O786" i="8" s="1"/>
  <c r="O345" i="8"/>
  <c r="P347" i="11"/>
  <c r="P264" i="11"/>
  <c r="P29" i="11"/>
  <c r="N345" i="11"/>
  <c r="P345" i="11" s="1"/>
  <c r="L685" i="11"/>
  <c r="O685" i="11" s="1"/>
  <c r="P12" i="11"/>
  <c r="M9" i="11"/>
  <c r="M469" i="11"/>
  <c r="P472" i="11"/>
  <c r="M470" i="11"/>
  <c r="P470" i="11" s="1"/>
  <c r="M33" i="11"/>
  <c r="P56" i="11"/>
  <c r="O56" i="11"/>
  <c r="M315" i="9"/>
  <c r="P315" i="9" s="1"/>
  <c r="O132" i="9"/>
  <c r="O23" i="10"/>
  <c r="L419" i="10"/>
  <c r="O419" i="10" s="1"/>
  <c r="M41" i="10"/>
  <c r="P41" i="10" s="1"/>
  <c r="I65" i="7"/>
  <c r="K65" i="7" s="1"/>
  <c r="N328" i="9"/>
  <c r="P328" i="9" s="1"/>
  <c r="M544" i="9"/>
  <c r="P544" i="9" s="1"/>
  <c r="O300" i="9"/>
  <c r="O44" i="10"/>
  <c r="N13" i="10"/>
  <c r="N10" i="10" s="1"/>
  <c r="N8" i="10" s="1"/>
  <c r="O167" i="10"/>
  <c r="M149" i="6"/>
  <c r="P149" i="6" s="1"/>
  <c r="O263" i="7"/>
  <c r="P21" i="10"/>
  <c r="N20" i="10"/>
  <c r="O351" i="10"/>
  <c r="L181" i="10"/>
  <c r="O181" i="10" s="1"/>
  <c r="K174" i="8"/>
  <c r="L629" i="10"/>
  <c r="O629" i="10" s="1"/>
  <c r="O21" i="10"/>
  <c r="O300" i="10"/>
  <c r="L298" i="10"/>
  <c r="O298" i="10" s="1"/>
  <c r="P53" i="9"/>
  <c r="L13" i="10"/>
  <c r="L11" i="10" s="1"/>
  <c r="P167" i="10"/>
  <c r="M422" i="9"/>
  <c r="P422" i="9" s="1"/>
  <c r="M119" i="9"/>
  <c r="P119" i="9" s="1"/>
  <c r="I226" i="10"/>
  <c r="K226" i="10" s="1"/>
  <c r="P55" i="10"/>
  <c r="K364" i="8"/>
  <c r="N53" i="10"/>
  <c r="P53" i="10" s="1"/>
  <c r="O345" i="5"/>
  <c r="M277" i="9"/>
  <c r="P277" i="9" s="1"/>
  <c r="L655" i="10"/>
  <c r="O655" i="10" s="1"/>
  <c r="P279" i="10"/>
  <c r="M277" i="10"/>
  <c r="P277" i="10" s="1"/>
  <c r="L30" i="10"/>
  <c r="O30" i="10" s="1"/>
  <c r="L298" i="8"/>
  <c r="O298" i="8" s="1"/>
  <c r="P300" i="9"/>
  <c r="M181" i="10"/>
  <c r="P181" i="10" s="1"/>
  <c r="M66" i="10"/>
  <c r="P66" i="10" s="1"/>
  <c r="L165" i="10"/>
  <c r="O165" i="10" s="1"/>
  <c r="L31" i="10"/>
  <c r="O31" i="10" s="1"/>
  <c r="P134" i="10"/>
  <c r="M132" i="10"/>
  <c r="P132" i="10" s="1"/>
  <c r="M422" i="10"/>
  <c r="P422" i="10" s="1"/>
  <c r="M33" i="10"/>
  <c r="P424" i="10"/>
  <c r="M421" i="10"/>
  <c r="O331" i="8"/>
  <c r="O347" i="8"/>
  <c r="M658" i="9"/>
  <c r="P658" i="9" s="1"/>
  <c r="M657" i="9"/>
  <c r="P657" i="9" s="1"/>
  <c r="M547" i="10"/>
  <c r="P547" i="10" s="1"/>
  <c r="P549" i="10"/>
  <c r="M546" i="10"/>
  <c r="O347" i="9"/>
  <c r="O261" i="8"/>
  <c r="N24" i="9"/>
  <c r="O24" i="9" s="1"/>
  <c r="O26" i="9"/>
  <c r="P121" i="10"/>
  <c r="M119" i="10"/>
  <c r="P119" i="10" s="1"/>
  <c r="O9" i="10"/>
  <c r="K174" i="10"/>
  <c r="I164" i="10"/>
  <c r="K164" i="10" s="1"/>
  <c r="P26" i="10"/>
  <c r="M16" i="10"/>
  <c r="M24" i="10"/>
  <c r="P24" i="10" s="1"/>
  <c r="O29" i="10"/>
  <c r="L34" i="7"/>
  <c r="O34" i="7" s="1"/>
  <c r="O66" i="9"/>
  <c r="L523" i="10"/>
  <c r="O523" i="10" s="1"/>
  <c r="L467" i="10"/>
  <c r="L328" i="10"/>
  <c r="O328" i="10" s="1"/>
  <c r="P263" i="10"/>
  <c r="N261" i="10"/>
  <c r="P261" i="10" s="1"/>
  <c r="K76" i="10"/>
  <c r="I64" i="10"/>
  <c r="K64" i="10" s="1"/>
  <c r="O263" i="10"/>
  <c r="L66" i="10"/>
  <c r="P151" i="7"/>
  <c r="K131" i="9"/>
  <c r="L16" i="9"/>
  <c r="L14" i="9" s="1"/>
  <c r="O14" i="9" s="1"/>
  <c r="O447" i="10"/>
  <c r="P447" i="10"/>
  <c r="N444" i="10"/>
  <c r="I417" i="10"/>
  <c r="K417" i="10" s="1"/>
  <c r="K433" i="10"/>
  <c r="O26" i="10"/>
  <c r="L16" i="10"/>
  <c r="O16" i="10" s="1"/>
  <c r="P469" i="10"/>
  <c r="M467" i="10"/>
  <c r="P467" i="10" s="1"/>
  <c r="P264" i="10"/>
  <c r="L24" i="10"/>
  <c r="O469" i="7"/>
  <c r="M132" i="8"/>
  <c r="P132" i="8" s="1"/>
  <c r="M298" i="9"/>
  <c r="P298" i="9" s="1"/>
  <c r="P446" i="10"/>
  <c r="M444" i="10"/>
  <c r="K77" i="10"/>
  <c r="I65" i="10"/>
  <c r="K65" i="10" s="1"/>
  <c r="O238" i="10"/>
  <c r="L227" i="10"/>
  <c r="O687" i="6"/>
  <c r="O330" i="9"/>
  <c r="L119" i="9"/>
  <c r="O119" i="9" s="1"/>
  <c r="K434" i="10"/>
  <c r="I418" i="10"/>
  <c r="K418" i="10" s="1"/>
  <c r="M389" i="10"/>
  <c r="P389" i="10" s="1"/>
  <c r="P391" i="10"/>
  <c r="P19" i="10"/>
  <c r="O15" i="10"/>
  <c r="M20" i="10"/>
  <c r="M389" i="9"/>
  <c r="P389" i="9" s="1"/>
  <c r="P68" i="9"/>
  <c r="P12" i="10"/>
  <c r="M9" i="10"/>
  <c r="M88" i="10"/>
  <c r="P90" i="10"/>
  <c r="P23" i="9"/>
  <c r="M20" i="9"/>
  <c r="M18" i="9" s="1"/>
  <c r="O23" i="9"/>
  <c r="O55" i="6"/>
  <c r="M66" i="9"/>
  <c r="P66" i="9" s="1"/>
  <c r="P261" i="9"/>
  <c r="P90" i="9"/>
  <c r="O263" i="9"/>
  <c r="L53" i="6"/>
  <c r="O53" i="6" s="1"/>
  <c r="L389" i="8"/>
  <c r="O389" i="8" s="1"/>
  <c r="L298" i="9"/>
  <c r="O298" i="9" s="1"/>
  <c r="O134" i="9"/>
  <c r="O90" i="8"/>
  <c r="M328" i="8"/>
  <c r="P328" i="8" s="1"/>
  <c r="O55" i="8"/>
  <c r="I64" i="8"/>
  <c r="K64" i="8" s="1"/>
  <c r="L544" i="9"/>
  <c r="O544" i="9" s="1"/>
  <c r="M119" i="8"/>
  <c r="P119" i="8" s="1"/>
  <c r="L261" i="9"/>
  <c r="O261" i="9" s="1"/>
  <c r="O68" i="9"/>
  <c r="P135" i="9"/>
  <c r="L149" i="8"/>
  <c r="O149" i="8" s="1"/>
  <c r="L315" i="8"/>
  <c r="O315" i="8" s="1"/>
  <c r="O44" i="9"/>
  <c r="O90" i="6"/>
  <c r="M132" i="7"/>
  <c r="P132" i="7" s="1"/>
  <c r="L444" i="8"/>
  <c r="O444" i="8" s="1"/>
  <c r="L20" i="9"/>
  <c r="L18" i="9" s="1"/>
  <c r="I65" i="9"/>
  <c r="K65" i="9" s="1"/>
  <c r="O55" i="9"/>
  <c r="O263" i="8"/>
  <c r="N88" i="8"/>
  <c r="P88" i="8" s="1"/>
  <c r="N53" i="8"/>
  <c r="P53" i="8" s="1"/>
  <c r="O183" i="8"/>
  <c r="O469" i="9"/>
  <c r="P183" i="9"/>
  <c r="L21" i="9"/>
  <c r="N21" i="9"/>
  <c r="P21" i="9" s="1"/>
  <c r="I64" i="9"/>
  <c r="K64" i="9" s="1"/>
  <c r="O53" i="9"/>
  <c r="P55" i="9"/>
  <c r="P167" i="5"/>
  <c r="M298" i="8"/>
  <c r="P298" i="8" s="1"/>
  <c r="L523" i="9"/>
  <c r="O523" i="9" s="1"/>
  <c r="L685" i="9"/>
  <c r="O685" i="9" s="1"/>
  <c r="O43" i="9"/>
  <c r="N41" i="9"/>
  <c r="O41" i="9" s="1"/>
  <c r="P43" i="9"/>
  <c r="O23" i="8"/>
  <c r="P90" i="8"/>
  <c r="I418" i="8"/>
  <c r="K418" i="8" s="1"/>
  <c r="P167" i="8"/>
  <c r="L227" i="9"/>
  <c r="L315" i="9"/>
  <c r="O315" i="9" s="1"/>
  <c r="O317" i="9"/>
  <c r="O33" i="9"/>
  <c r="L30" i="9"/>
  <c r="O421" i="9"/>
  <c r="L419" i="9"/>
  <c r="O419" i="9" s="1"/>
  <c r="P263" i="9"/>
  <c r="L13" i="9"/>
  <c r="P263" i="2"/>
  <c r="P263" i="8"/>
  <c r="P261" i="8"/>
  <c r="M16" i="9"/>
  <c r="P16" i="9" s="1"/>
  <c r="M24" i="9"/>
  <c r="P26" i="9"/>
  <c r="K143" i="9"/>
  <c r="L402" i="9"/>
  <c r="O402" i="9" s="1"/>
  <c r="O167" i="9"/>
  <c r="L165" i="9"/>
  <c r="P347" i="8"/>
  <c r="P183" i="8"/>
  <c r="O467" i="9"/>
  <c r="L629" i="9"/>
  <c r="O629" i="9" s="1"/>
  <c r="K433" i="9"/>
  <c r="I226" i="9"/>
  <c r="K248" i="9"/>
  <c r="O183" i="9"/>
  <c r="L181" i="9"/>
  <c r="O90" i="9"/>
  <c r="L88" i="9"/>
  <c r="O12" i="9"/>
  <c r="L9" i="9"/>
  <c r="K364" i="9"/>
  <c r="N20" i="9"/>
  <c r="N18" i="9" s="1"/>
  <c r="N13" i="9"/>
  <c r="N181" i="9"/>
  <c r="P181" i="9" s="1"/>
  <c r="P469" i="9"/>
  <c r="K417" i="9"/>
  <c r="P167" i="9"/>
  <c r="N165" i="9"/>
  <c r="M446" i="9"/>
  <c r="M447" i="9"/>
  <c r="P447" i="9" s="1"/>
  <c r="P449" i="9"/>
  <c r="M33" i="9"/>
  <c r="P421" i="9"/>
  <c r="M419" i="9"/>
  <c r="P347" i="9"/>
  <c r="M345" i="9"/>
  <c r="P15" i="9"/>
  <c r="O502" i="9"/>
  <c r="M467" i="9"/>
  <c r="P467" i="9" s="1"/>
  <c r="L277" i="9"/>
  <c r="O277" i="9" s="1"/>
  <c r="M132" i="9"/>
  <c r="P132" i="9" s="1"/>
  <c r="N345" i="9"/>
  <c r="O345" i="9" s="1"/>
  <c r="N14" i="8"/>
  <c r="L119" i="8"/>
  <c r="O119" i="8" s="1"/>
  <c r="O167" i="8"/>
  <c r="K434" i="9"/>
  <c r="I418" i="9"/>
  <c r="K418" i="9" s="1"/>
  <c r="O19" i="9"/>
  <c r="L149" i="9"/>
  <c r="O149" i="9" s="1"/>
  <c r="L328" i="9"/>
  <c r="P29" i="9"/>
  <c r="M9" i="9"/>
  <c r="L261" i="7"/>
  <c r="O261" i="7" s="1"/>
  <c r="K77" i="8"/>
  <c r="P165" i="8"/>
  <c r="I226" i="8"/>
  <c r="I180" i="8" s="1"/>
  <c r="K180" i="8" s="1"/>
  <c r="L523" i="8"/>
  <c r="O523" i="8" s="1"/>
  <c r="P345" i="8"/>
  <c r="O263" i="6"/>
  <c r="O167" i="5"/>
  <c r="K434" i="6"/>
  <c r="O43" i="7"/>
  <c r="O55" i="7"/>
  <c r="M315" i="7"/>
  <c r="P315" i="7" s="1"/>
  <c r="P404" i="8"/>
  <c r="M402" i="8"/>
  <c r="P402" i="8" s="1"/>
  <c r="O467" i="7"/>
  <c r="O546" i="7"/>
  <c r="O43" i="8"/>
  <c r="P165" i="5"/>
  <c r="L165" i="8"/>
  <c r="O165" i="8" s="1"/>
  <c r="L227" i="5"/>
  <c r="K364" i="6"/>
  <c r="L444" i="6"/>
  <c r="O444" i="6" s="1"/>
  <c r="P55" i="6"/>
  <c r="N53" i="7"/>
  <c r="O53" i="7" s="1"/>
  <c r="O90" i="7"/>
  <c r="M315" i="8"/>
  <c r="P315" i="8" s="1"/>
  <c r="M298" i="6"/>
  <c r="P298" i="6" s="1"/>
  <c r="I164" i="3"/>
  <c r="K164" i="3" s="1"/>
  <c r="M389" i="5"/>
  <c r="P389" i="5" s="1"/>
  <c r="O91" i="6"/>
  <c r="O328" i="6"/>
  <c r="O391" i="7"/>
  <c r="O88" i="7"/>
  <c r="O181" i="8"/>
  <c r="L20" i="8"/>
  <c r="L18" i="8" s="1"/>
  <c r="L66" i="8"/>
  <c r="O66" i="8" s="1"/>
  <c r="P181" i="8"/>
  <c r="P279" i="8"/>
  <c r="M277" i="8"/>
  <c r="P277" i="8" s="1"/>
  <c r="P391" i="8"/>
  <c r="M389" i="8"/>
  <c r="P389" i="8" s="1"/>
  <c r="P279" i="3"/>
  <c r="O41" i="5"/>
  <c r="O183" i="6"/>
  <c r="P41" i="7"/>
  <c r="L53" i="8"/>
  <c r="M16" i="8"/>
  <c r="M14" i="8" s="1"/>
  <c r="O404" i="8"/>
  <c r="L402" i="8"/>
  <c r="O402" i="8" s="1"/>
  <c r="P43" i="8"/>
  <c r="L132" i="6"/>
  <c r="O132" i="6" s="1"/>
  <c r="L261" i="6"/>
  <c r="O261" i="6" s="1"/>
  <c r="P183" i="6"/>
  <c r="P88" i="6"/>
  <c r="I64" i="7"/>
  <c r="K64" i="7" s="1"/>
  <c r="P165" i="7"/>
  <c r="P43" i="7"/>
  <c r="M446" i="8"/>
  <c r="M447" i="8"/>
  <c r="P447" i="8" s="1"/>
  <c r="P449" i="8"/>
  <c r="O467" i="8"/>
  <c r="L328" i="8"/>
  <c r="O328" i="8" s="1"/>
  <c r="O29" i="8"/>
  <c r="M9" i="8"/>
  <c r="P12" i="8"/>
  <c r="I65" i="3"/>
  <c r="K65" i="3" s="1"/>
  <c r="O657" i="6"/>
  <c r="L402" i="6"/>
  <c r="O402" i="6" s="1"/>
  <c r="P263" i="6"/>
  <c r="P91" i="6"/>
  <c r="M277" i="7"/>
  <c r="P277" i="7" s="1"/>
  <c r="M389" i="7"/>
  <c r="P389" i="7" s="1"/>
  <c r="P424" i="8"/>
  <c r="M421" i="8"/>
  <c r="M33" i="8"/>
  <c r="M13" i="8" s="1"/>
  <c r="M422" i="8"/>
  <c r="P422" i="8" s="1"/>
  <c r="I543" i="8"/>
  <c r="K543" i="8" s="1"/>
  <c r="K559" i="8"/>
  <c r="P23" i="8"/>
  <c r="M20" i="8"/>
  <c r="M18" i="8" s="1"/>
  <c r="O249" i="8"/>
  <c r="L227" i="8"/>
  <c r="O134" i="8"/>
  <c r="L132" i="8"/>
  <c r="O132" i="8" s="1"/>
  <c r="P469" i="8"/>
  <c r="M467" i="8"/>
  <c r="P467" i="8" s="1"/>
  <c r="L16" i="8"/>
  <c r="O16" i="8" s="1"/>
  <c r="O26" i="8"/>
  <c r="I131" i="8"/>
  <c r="K131" i="8" s="1"/>
  <c r="K143" i="8"/>
  <c r="P19" i="8"/>
  <c r="O546" i="8"/>
  <c r="L544" i="8"/>
  <c r="O544" i="8" s="1"/>
  <c r="L30" i="8"/>
  <c r="O30" i="8" s="1"/>
  <c r="O33" i="8"/>
  <c r="O15" i="8"/>
  <c r="O421" i="8"/>
  <c r="L419" i="8"/>
  <c r="P549" i="8"/>
  <c r="M546" i="8"/>
  <c r="P546" i="8" s="1"/>
  <c r="M547" i="8"/>
  <c r="P547" i="8" s="1"/>
  <c r="P41" i="8"/>
  <c r="P26" i="8"/>
  <c r="J417" i="8"/>
  <c r="K417" i="8" s="1"/>
  <c r="K433" i="8"/>
  <c r="P545" i="8"/>
  <c r="N24" i="8"/>
  <c r="P24" i="8" s="1"/>
  <c r="L13" i="8"/>
  <c r="O36" i="8"/>
  <c r="L34" i="8"/>
  <c r="O34" i="8" s="1"/>
  <c r="L629" i="8"/>
  <c r="O629" i="8" s="1"/>
  <c r="L9" i="8"/>
  <c r="O41" i="8"/>
  <c r="M685" i="7"/>
  <c r="P685" i="7" s="1"/>
  <c r="L685" i="7"/>
  <c r="O685" i="7" s="1"/>
  <c r="P184" i="7"/>
  <c r="M687" i="8"/>
  <c r="M688" i="8"/>
  <c r="P688" i="8" s="1"/>
  <c r="P690" i="8"/>
  <c r="O279" i="8"/>
  <c r="L277" i="8"/>
  <c r="O277" i="8" s="1"/>
  <c r="N20" i="8"/>
  <c r="N18" i="8" s="1"/>
  <c r="N13" i="8"/>
  <c r="N21" i="8"/>
  <c r="O21" i="8" s="1"/>
  <c r="P351" i="8"/>
  <c r="O351" i="8"/>
  <c r="O279" i="7"/>
  <c r="L277" i="7"/>
  <c r="O277" i="7" s="1"/>
  <c r="L31" i="8"/>
  <c r="O31" i="8" s="1"/>
  <c r="M21" i="8"/>
  <c r="N9" i="8"/>
  <c r="L629" i="7"/>
  <c r="O629" i="7" s="1"/>
  <c r="N13" i="7"/>
  <c r="N11" i="7" s="1"/>
  <c r="P55" i="7"/>
  <c r="P181" i="6"/>
  <c r="P331" i="7"/>
  <c r="L402" i="7"/>
  <c r="O402" i="7" s="1"/>
  <c r="O165" i="7"/>
  <c r="O183" i="7"/>
  <c r="M66" i="7"/>
  <c r="P66" i="7" s="1"/>
  <c r="M20" i="6"/>
  <c r="M181" i="7"/>
  <c r="P181" i="7" s="1"/>
  <c r="K364" i="4"/>
  <c r="L402" i="4"/>
  <c r="O402" i="4" s="1"/>
  <c r="O33" i="7"/>
  <c r="L444" i="5"/>
  <c r="O444" i="5" s="1"/>
  <c r="L34" i="6"/>
  <c r="O34" i="6" s="1"/>
  <c r="M389" i="6"/>
  <c r="P389" i="6" s="1"/>
  <c r="P167" i="6"/>
  <c r="O44" i="7"/>
  <c r="L523" i="7"/>
  <c r="O523" i="7" s="1"/>
  <c r="O525" i="7"/>
  <c r="P300" i="7"/>
  <c r="M298" i="7"/>
  <c r="P298" i="7" s="1"/>
  <c r="L30" i="7"/>
  <c r="O30" i="7" s="1"/>
  <c r="P167" i="7"/>
  <c r="O317" i="7"/>
  <c r="L315" i="7"/>
  <c r="O315" i="7" s="1"/>
  <c r="M119" i="6"/>
  <c r="P119" i="6" s="1"/>
  <c r="M447" i="7"/>
  <c r="P447" i="7" s="1"/>
  <c r="M446" i="7"/>
  <c r="M444" i="7" s="1"/>
  <c r="M315" i="6"/>
  <c r="P315" i="6" s="1"/>
  <c r="L132" i="7"/>
  <c r="O132" i="7" s="1"/>
  <c r="P21" i="7"/>
  <c r="O167" i="7"/>
  <c r="O68" i="6"/>
  <c r="L66" i="6"/>
  <c r="O66" i="6" s="1"/>
  <c r="I131" i="7"/>
  <c r="K131" i="7" s="1"/>
  <c r="K143" i="7"/>
  <c r="I226" i="7"/>
  <c r="K237" i="7"/>
  <c r="K417" i="4"/>
  <c r="O657" i="7"/>
  <c r="L655" i="7"/>
  <c r="O655" i="7" s="1"/>
  <c r="L119" i="7"/>
  <c r="O119" i="7" s="1"/>
  <c r="P348" i="7"/>
  <c r="O23" i="7"/>
  <c r="L20" i="7"/>
  <c r="L18" i="7" s="1"/>
  <c r="L13" i="7"/>
  <c r="L21" i="7"/>
  <c r="O21" i="7" s="1"/>
  <c r="P68" i="6"/>
  <c r="M66" i="6"/>
  <c r="P66" i="6" s="1"/>
  <c r="P26" i="7"/>
  <c r="M16" i="7"/>
  <c r="N328" i="7"/>
  <c r="P330" i="7"/>
  <c r="O330" i="7"/>
  <c r="I164" i="7"/>
  <c r="K164" i="7" s="1"/>
  <c r="K174" i="7"/>
  <c r="O121" i="5"/>
  <c r="O167" i="6"/>
  <c r="I131" i="6"/>
  <c r="K131" i="6" s="1"/>
  <c r="P545" i="7"/>
  <c r="P660" i="7"/>
  <c r="M657" i="7"/>
  <c r="M658" i="7"/>
  <c r="P658" i="7" s="1"/>
  <c r="P446" i="7"/>
  <c r="O446" i="7"/>
  <c r="N444" i="7"/>
  <c r="O12" i="7"/>
  <c r="L9" i="7"/>
  <c r="M119" i="7"/>
  <c r="P119" i="7" s="1"/>
  <c r="P121" i="7"/>
  <c r="O29" i="7"/>
  <c r="M261" i="7"/>
  <c r="P261" i="7" s="1"/>
  <c r="P263" i="7"/>
  <c r="K559" i="7"/>
  <c r="I543" i="7"/>
  <c r="K543" i="7" s="1"/>
  <c r="P347" i="7"/>
  <c r="O347" i="7"/>
  <c r="N345" i="7"/>
  <c r="O68" i="7"/>
  <c r="L66" i="7"/>
  <c r="O66" i="7" s="1"/>
  <c r="P12" i="7"/>
  <c r="M9" i="7"/>
  <c r="K364" i="3"/>
  <c r="L389" i="5"/>
  <c r="O389" i="5" s="1"/>
  <c r="P53" i="5"/>
  <c r="P347" i="6"/>
  <c r="L227" i="6"/>
  <c r="P90" i="6"/>
  <c r="O421" i="7"/>
  <c r="L419" i="7"/>
  <c r="O238" i="7"/>
  <c r="L227" i="7"/>
  <c r="P549" i="7"/>
  <c r="M546" i="7"/>
  <c r="P546" i="7" s="1"/>
  <c r="M547" i="7"/>
  <c r="P547" i="7" s="1"/>
  <c r="M33" i="7"/>
  <c r="M13" i="7" s="1"/>
  <c r="N24" i="7"/>
  <c r="O24" i="7" s="1"/>
  <c r="N16" i="7"/>
  <c r="N14" i="7" s="1"/>
  <c r="N20" i="7"/>
  <c r="N18" i="7" s="1"/>
  <c r="O26" i="7"/>
  <c r="L16" i="7"/>
  <c r="L149" i="7"/>
  <c r="O149" i="7" s="1"/>
  <c r="P19" i="7"/>
  <c r="P404" i="7"/>
  <c r="M402" i="7"/>
  <c r="P402" i="7" s="1"/>
  <c r="O19" i="7"/>
  <c r="O330" i="5"/>
  <c r="L30" i="6"/>
  <c r="L28" i="6" s="1"/>
  <c r="M467" i="7"/>
  <c r="I417" i="7"/>
  <c r="K417" i="7" s="1"/>
  <c r="K433" i="7"/>
  <c r="P351" i="7"/>
  <c r="O351" i="7"/>
  <c r="K364" i="7"/>
  <c r="P90" i="7"/>
  <c r="M88" i="7"/>
  <c r="L298" i="7"/>
  <c r="O298" i="7" s="1"/>
  <c r="P23" i="7"/>
  <c r="M20" i="7"/>
  <c r="M18" i="7" s="1"/>
  <c r="O41" i="7"/>
  <c r="L181" i="6"/>
  <c r="O181" i="6" s="1"/>
  <c r="M277" i="6"/>
  <c r="P277" i="6" s="1"/>
  <c r="P261" i="6"/>
  <c r="M53" i="6"/>
  <c r="P53" i="6" s="1"/>
  <c r="L419" i="6"/>
  <c r="O419" i="6" s="1"/>
  <c r="O330" i="6"/>
  <c r="L685" i="5"/>
  <c r="O685" i="5" s="1"/>
  <c r="O657" i="5"/>
  <c r="O546" i="6"/>
  <c r="P330" i="6"/>
  <c r="K76" i="5"/>
  <c r="M132" i="4"/>
  <c r="P132" i="4" s="1"/>
  <c r="L277" i="4"/>
  <c r="O277" i="4" s="1"/>
  <c r="P328" i="6"/>
  <c r="P261" i="5"/>
  <c r="K434" i="3"/>
  <c r="L277" i="5"/>
  <c r="O277" i="5" s="1"/>
  <c r="P121" i="5"/>
  <c r="K654" i="6"/>
  <c r="P55" i="5"/>
  <c r="O263" i="5"/>
  <c r="O168" i="5"/>
  <c r="M402" i="6"/>
  <c r="P402" i="6" s="1"/>
  <c r="L227" i="4"/>
  <c r="O53" i="5"/>
  <c r="P263" i="5"/>
  <c r="P331" i="6"/>
  <c r="L165" i="6"/>
  <c r="O165" i="6" s="1"/>
  <c r="L119" i="4"/>
  <c r="O119" i="4" s="1"/>
  <c r="O348" i="5"/>
  <c r="L629" i="3"/>
  <c r="O629" i="3" s="1"/>
  <c r="O546" i="3"/>
  <c r="O264" i="4"/>
  <c r="O55" i="5"/>
  <c r="I180" i="6"/>
  <c r="K180" i="6" s="1"/>
  <c r="N24" i="6"/>
  <c r="P24" i="6" s="1"/>
  <c r="P43" i="6"/>
  <c r="M41" i="6"/>
  <c r="P41" i="6" s="1"/>
  <c r="K77" i="5"/>
  <c r="O56" i="6"/>
  <c r="K76" i="6"/>
  <c r="I64" i="6"/>
  <c r="K64" i="6" s="1"/>
  <c r="M315" i="5"/>
  <c r="P315" i="5" s="1"/>
  <c r="L88" i="6"/>
  <c r="O88" i="6" s="1"/>
  <c r="O331" i="6"/>
  <c r="M422" i="6"/>
  <c r="P422" i="6" s="1"/>
  <c r="P424" i="6"/>
  <c r="M421" i="6"/>
  <c r="L165" i="5"/>
  <c r="O165" i="5" s="1"/>
  <c r="O300" i="5"/>
  <c r="L629" i="6"/>
  <c r="O629" i="6" s="1"/>
  <c r="O544" i="6"/>
  <c r="M165" i="6"/>
  <c r="P165" i="6" s="1"/>
  <c r="O391" i="6"/>
  <c r="L389" i="6"/>
  <c r="O389" i="6" s="1"/>
  <c r="O43" i="6"/>
  <c r="L41" i="6"/>
  <c r="O41" i="6" s="1"/>
  <c r="P444" i="6"/>
  <c r="O26" i="6"/>
  <c r="L16" i="6"/>
  <c r="L24" i="6"/>
  <c r="O23" i="6"/>
  <c r="L20" i="6"/>
  <c r="L13" i="6"/>
  <c r="L11" i="6" s="1"/>
  <c r="P29" i="6"/>
  <c r="P26" i="6"/>
  <c r="M16" i="6"/>
  <c r="P16" i="6" s="1"/>
  <c r="P347" i="4"/>
  <c r="P264" i="5"/>
  <c r="P549" i="6"/>
  <c r="M546" i="6"/>
  <c r="M547" i="6"/>
  <c r="P547" i="6" s="1"/>
  <c r="O19" i="6"/>
  <c r="N21" i="6"/>
  <c r="P21" i="6" s="1"/>
  <c r="N13" i="6"/>
  <c r="N10" i="6" s="1"/>
  <c r="N20" i="6"/>
  <c r="N18" i="6" s="1"/>
  <c r="O317" i="6"/>
  <c r="L315" i="6"/>
  <c r="O315" i="6" s="1"/>
  <c r="P19" i="6"/>
  <c r="M18" i="6"/>
  <c r="P15" i="6"/>
  <c r="O330" i="4"/>
  <c r="L149" i="4"/>
  <c r="O149" i="4" s="1"/>
  <c r="P549" i="4"/>
  <c r="O181" i="5"/>
  <c r="M66" i="5"/>
  <c r="P66" i="5" s="1"/>
  <c r="M655" i="6"/>
  <c r="P655" i="6" s="1"/>
  <c r="L523" i="6"/>
  <c r="O523" i="6" s="1"/>
  <c r="L21" i="6"/>
  <c r="N345" i="6"/>
  <c r="O345" i="6" s="1"/>
  <c r="O347" i="6"/>
  <c r="P472" i="6"/>
  <c r="M469" i="6"/>
  <c r="M470" i="6"/>
  <c r="M33" i="6"/>
  <c r="L523" i="3"/>
  <c r="O523" i="3" s="1"/>
  <c r="M546" i="4"/>
  <c r="P546" i="4" s="1"/>
  <c r="P183" i="5"/>
  <c r="O261" i="5"/>
  <c r="J417" i="6"/>
  <c r="K417" i="6" s="1"/>
  <c r="K433" i="6"/>
  <c r="P634" i="6"/>
  <c r="M631" i="6"/>
  <c r="M632" i="6"/>
  <c r="P632" i="6" s="1"/>
  <c r="O547" i="6"/>
  <c r="O12" i="6"/>
  <c r="L9" i="6"/>
  <c r="O469" i="6"/>
  <c r="O300" i="6"/>
  <c r="L298" i="6"/>
  <c r="O298" i="6" s="1"/>
  <c r="L119" i="6"/>
  <c r="O119" i="6" s="1"/>
  <c r="O121" i="6"/>
  <c r="P687" i="6"/>
  <c r="M685" i="6"/>
  <c r="P685" i="6" s="1"/>
  <c r="N261" i="2"/>
  <c r="P261" i="2" s="1"/>
  <c r="L298" i="5"/>
  <c r="O298" i="5" s="1"/>
  <c r="I164" i="5"/>
  <c r="K164" i="5" s="1"/>
  <c r="O183" i="5"/>
  <c r="O347" i="5"/>
  <c r="L149" i="6"/>
  <c r="O149" i="6" s="1"/>
  <c r="O151" i="6"/>
  <c r="N9" i="6"/>
  <c r="N11" i="6"/>
  <c r="I65" i="6"/>
  <c r="K65" i="6" s="1"/>
  <c r="K77" i="6"/>
  <c r="M9" i="6"/>
  <c r="O134" i="3"/>
  <c r="M402" i="4"/>
  <c r="P402" i="4" s="1"/>
  <c r="P688" i="6"/>
  <c r="N469" i="6"/>
  <c r="N467" i="6" s="1"/>
  <c r="N414" i="6" s="1"/>
  <c r="N470" i="6"/>
  <c r="O470" i="6" s="1"/>
  <c r="N33" i="6"/>
  <c r="I164" i="6"/>
  <c r="K164" i="6" s="1"/>
  <c r="K174" i="6"/>
  <c r="P134" i="6"/>
  <c r="M132" i="6"/>
  <c r="P132" i="6" s="1"/>
  <c r="P23" i="6"/>
  <c r="L328" i="5"/>
  <c r="O328" i="5" s="1"/>
  <c r="O68" i="5"/>
  <c r="L66" i="5"/>
  <c r="O66" i="5" s="1"/>
  <c r="O44" i="4"/>
  <c r="P88" i="5"/>
  <c r="P135" i="5"/>
  <c r="O167" i="4"/>
  <c r="O546" i="5"/>
  <c r="K559" i="5"/>
  <c r="M421" i="5"/>
  <c r="P421" i="5" s="1"/>
  <c r="M24" i="5"/>
  <c r="O261" i="4"/>
  <c r="L30" i="5"/>
  <c r="O30" i="5" s="1"/>
  <c r="O331" i="3"/>
  <c r="L165" i="4"/>
  <c r="O165" i="4" s="1"/>
  <c r="P263" i="4"/>
  <c r="P424" i="5"/>
  <c r="P90" i="5"/>
  <c r="L315" i="5"/>
  <c r="O315" i="5" s="1"/>
  <c r="O317" i="5"/>
  <c r="K364" i="5"/>
  <c r="O90" i="5"/>
  <c r="L467" i="3"/>
  <c r="O467" i="3" s="1"/>
  <c r="P44" i="4"/>
  <c r="I131" i="4"/>
  <c r="K131" i="4" s="1"/>
  <c r="O263" i="4"/>
  <c r="M149" i="5"/>
  <c r="P149" i="5" s="1"/>
  <c r="M277" i="5"/>
  <c r="P277" i="5" s="1"/>
  <c r="K275" i="3"/>
  <c r="M149" i="4"/>
  <c r="P149" i="4" s="1"/>
  <c r="N20" i="4"/>
  <c r="N18" i="4" s="1"/>
  <c r="O90" i="4"/>
  <c r="O421" i="5"/>
  <c r="M328" i="5"/>
  <c r="P328" i="5" s="1"/>
  <c r="O238" i="5"/>
  <c r="M119" i="5"/>
  <c r="L31" i="5"/>
  <c r="O31" i="5" s="1"/>
  <c r="I131" i="5"/>
  <c r="K131" i="5" s="1"/>
  <c r="K143" i="5"/>
  <c r="L34" i="5"/>
  <c r="O34" i="5" s="1"/>
  <c r="N119" i="5"/>
  <c r="O119" i="5" s="1"/>
  <c r="P549" i="5"/>
  <c r="M547" i="5"/>
  <c r="P547" i="5" s="1"/>
  <c r="M632" i="5"/>
  <c r="P632" i="5" s="1"/>
  <c r="P634" i="5"/>
  <c r="M631" i="5"/>
  <c r="M629" i="5" s="1"/>
  <c r="L402" i="5"/>
  <c r="O402" i="5" s="1"/>
  <c r="O88" i="5"/>
  <c r="M389" i="4"/>
  <c r="P389" i="4" s="1"/>
  <c r="N13" i="4"/>
  <c r="N11" i="4" s="1"/>
  <c r="P23" i="4"/>
  <c r="L149" i="5"/>
  <c r="O149" i="5" s="1"/>
  <c r="M402" i="5"/>
  <c r="P402" i="5" s="1"/>
  <c r="L132" i="5"/>
  <c r="O132" i="5" s="1"/>
  <c r="M298" i="5"/>
  <c r="P298" i="5" s="1"/>
  <c r="P300" i="5"/>
  <c r="L21" i="5"/>
  <c r="L13" i="5"/>
  <c r="L11" i="5" s="1"/>
  <c r="M546" i="5"/>
  <c r="M181" i="5"/>
  <c r="P181" i="5" s="1"/>
  <c r="I164" i="2"/>
  <c r="K164" i="2" s="1"/>
  <c r="P391" i="2"/>
  <c r="P183" i="3"/>
  <c r="O330" i="3"/>
  <c r="P183" i="4"/>
  <c r="O347" i="4"/>
  <c r="O91" i="4"/>
  <c r="O43" i="4"/>
  <c r="O544" i="5"/>
  <c r="N629" i="5"/>
  <c r="O525" i="5"/>
  <c r="L523" i="5"/>
  <c r="O523" i="5" s="1"/>
  <c r="M132" i="5"/>
  <c r="P132" i="5" s="1"/>
  <c r="P134" i="5"/>
  <c r="O43" i="5"/>
  <c r="P347" i="5"/>
  <c r="M345" i="5"/>
  <c r="P345" i="5" s="1"/>
  <c r="O9" i="5"/>
  <c r="O55" i="1"/>
  <c r="O33" i="2"/>
  <c r="O135" i="3"/>
  <c r="M20" i="4"/>
  <c r="M18" i="4" s="1"/>
  <c r="N414" i="5"/>
  <c r="L20" i="5"/>
  <c r="O26" i="5"/>
  <c r="L16" i="5"/>
  <c r="L14" i="5" s="1"/>
  <c r="O14" i="5" s="1"/>
  <c r="O29" i="5"/>
  <c r="N9" i="5"/>
  <c r="P41" i="5"/>
  <c r="P19" i="5"/>
  <c r="P26" i="5"/>
  <c r="L786" i="3"/>
  <c r="O786" i="3" s="1"/>
  <c r="M24" i="4"/>
  <c r="P472" i="5"/>
  <c r="M469" i="5"/>
  <c r="M470" i="5"/>
  <c r="P470" i="5" s="1"/>
  <c r="M33" i="5"/>
  <c r="O631" i="5"/>
  <c r="L629" i="5"/>
  <c r="O629" i="5" s="1"/>
  <c r="M21" i="5"/>
  <c r="P23" i="5"/>
  <c r="M20" i="5"/>
  <c r="K237" i="5"/>
  <c r="I226" i="5"/>
  <c r="P125" i="5"/>
  <c r="O125" i="5"/>
  <c r="L389" i="3"/>
  <c r="O389" i="3" s="1"/>
  <c r="O55" i="3"/>
  <c r="L544" i="4"/>
  <c r="O544" i="4" s="1"/>
  <c r="K433" i="5"/>
  <c r="I417" i="5"/>
  <c r="K417" i="5" s="1"/>
  <c r="P331" i="5"/>
  <c r="O331" i="5"/>
  <c r="M14" i="5"/>
  <c r="P14" i="5" s="1"/>
  <c r="P16" i="5"/>
  <c r="P12" i="5"/>
  <c r="M9" i="5"/>
  <c r="P43" i="5"/>
  <c r="N24" i="5"/>
  <c r="O24" i="5" s="1"/>
  <c r="O90" i="3"/>
  <c r="L298" i="4"/>
  <c r="O298" i="4" s="1"/>
  <c r="O547" i="5"/>
  <c r="O23" i="5"/>
  <c r="N21" i="5"/>
  <c r="N20" i="5"/>
  <c r="N18" i="5" s="1"/>
  <c r="N13" i="5"/>
  <c r="K434" i="5"/>
  <c r="I418" i="5"/>
  <c r="K418" i="5" s="1"/>
  <c r="O15" i="5"/>
  <c r="O419" i="5"/>
  <c r="O347" i="3"/>
  <c r="L345" i="4"/>
  <c r="O345" i="4" s="1"/>
  <c r="O36" i="4"/>
  <c r="P91" i="4"/>
  <c r="O391" i="2"/>
  <c r="L88" i="4"/>
  <c r="O88" i="4" s="1"/>
  <c r="L16" i="4"/>
  <c r="L14" i="4" s="1"/>
  <c r="L13" i="4"/>
  <c r="L11" i="4" s="1"/>
  <c r="P348" i="4"/>
  <c r="O167" i="1"/>
  <c r="M470" i="2"/>
  <c r="P470" i="2" s="1"/>
  <c r="I64" i="3"/>
  <c r="K64" i="3" s="1"/>
  <c r="L444" i="4"/>
  <c r="O444" i="4" s="1"/>
  <c r="L20" i="4"/>
  <c r="L18" i="4" s="1"/>
  <c r="P90" i="4"/>
  <c r="P347" i="3"/>
  <c r="K433" i="4"/>
  <c r="O23" i="4"/>
  <c r="P23" i="2"/>
  <c r="P68" i="3"/>
  <c r="O183" i="4"/>
  <c r="N181" i="4"/>
  <c r="P181" i="4" s="1"/>
  <c r="L685" i="4"/>
  <c r="O685" i="4" s="1"/>
  <c r="P331" i="4"/>
  <c r="I418" i="4"/>
  <c r="K418" i="4" s="1"/>
  <c r="K434" i="4"/>
  <c r="P348" i="3"/>
  <c r="L786" i="4"/>
  <c r="O786" i="4" s="1"/>
  <c r="M88" i="4"/>
  <c r="P88" i="4" s="1"/>
  <c r="M277" i="4"/>
  <c r="P277" i="4" s="1"/>
  <c r="O657" i="4"/>
  <c r="L655" i="4"/>
  <c r="O655" i="4" s="1"/>
  <c r="L629" i="2"/>
  <c r="O629" i="2" s="1"/>
  <c r="O183" i="2"/>
  <c r="L315" i="4"/>
  <c r="O315" i="4" s="1"/>
  <c r="L467" i="4"/>
  <c r="O467" i="4" s="1"/>
  <c r="L30" i="4"/>
  <c r="L28" i="4" s="1"/>
  <c r="O43" i="3"/>
  <c r="O404" i="2"/>
  <c r="P317" i="3"/>
  <c r="M315" i="4"/>
  <c r="P315" i="4" s="1"/>
  <c r="M66" i="4"/>
  <c r="P66" i="4" s="1"/>
  <c r="P53" i="4"/>
  <c r="O53" i="4"/>
  <c r="P183" i="2"/>
  <c r="M345" i="4"/>
  <c r="P345" i="4" s="1"/>
  <c r="P21" i="4"/>
  <c r="M470" i="4"/>
  <c r="P470" i="4" s="1"/>
  <c r="P472" i="4"/>
  <c r="M469" i="4"/>
  <c r="M298" i="4"/>
  <c r="P298" i="4" s="1"/>
  <c r="K76" i="4"/>
  <c r="I64" i="4"/>
  <c r="K64" i="4" s="1"/>
  <c r="I65" i="4"/>
  <c r="K65" i="4" s="1"/>
  <c r="M422" i="4"/>
  <c r="P422" i="4" s="1"/>
  <c r="M421" i="4"/>
  <c r="K174" i="4"/>
  <c r="I164" i="4"/>
  <c r="K164" i="4" s="1"/>
  <c r="M261" i="4"/>
  <c r="P261" i="4" s="1"/>
  <c r="O525" i="4"/>
  <c r="L523" i="4"/>
  <c r="O523" i="4" s="1"/>
  <c r="L389" i="4"/>
  <c r="O389" i="4" s="1"/>
  <c r="L181" i="4"/>
  <c r="O55" i="4"/>
  <c r="P55" i="4"/>
  <c r="N328" i="4"/>
  <c r="P121" i="4"/>
  <c r="M119" i="4"/>
  <c r="P119" i="4" s="1"/>
  <c r="P41" i="4"/>
  <c r="P43" i="4"/>
  <c r="K237" i="4"/>
  <c r="I226" i="4"/>
  <c r="L629" i="4"/>
  <c r="O629" i="4" s="1"/>
  <c r="O631" i="4"/>
  <c r="P167" i="4"/>
  <c r="M165" i="4"/>
  <c r="P165" i="4" s="1"/>
  <c r="O134" i="4"/>
  <c r="L132" i="4"/>
  <c r="O132" i="4" s="1"/>
  <c r="O33" i="4"/>
  <c r="P330" i="4"/>
  <c r="M328" i="4"/>
  <c r="P56" i="4"/>
  <c r="O56" i="4"/>
  <c r="P12" i="4"/>
  <c r="M9" i="4"/>
  <c r="N9" i="4"/>
  <c r="O41" i="4"/>
  <c r="O9" i="4"/>
  <c r="N315" i="3"/>
  <c r="P315" i="3" s="1"/>
  <c r="P449" i="4"/>
  <c r="M447" i="4"/>
  <c r="P447" i="4" s="1"/>
  <c r="M446" i="4"/>
  <c r="M33" i="4"/>
  <c r="N30" i="4"/>
  <c r="N31" i="4"/>
  <c r="O31" i="4" s="1"/>
  <c r="P19" i="4"/>
  <c r="O26" i="4"/>
  <c r="N16" i="4"/>
  <c r="P26" i="4"/>
  <c r="O68" i="4"/>
  <c r="L66" i="4"/>
  <c r="O66" i="4" s="1"/>
  <c r="N24" i="4"/>
  <c r="O421" i="4"/>
  <c r="N419" i="4"/>
  <c r="O21" i="4"/>
  <c r="O263" i="2"/>
  <c r="K417" i="3"/>
  <c r="O121" i="3"/>
  <c r="P167" i="3"/>
  <c r="L402" i="3"/>
  <c r="O402" i="3" s="1"/>
  <c r="L419" i="3"/>
  <c r="O419" i="3" s="1"/>
  <c r="L685" i="3"/>
  <c r="O685" i="3" s="1"/>
  <c r="P167" i="2"/>
  <c r="O55" i="2"/>
  <c r="L119" i="2"/>
  <c r="O119" i="2" s="1"/>
  <c r="K433" i="3"/>
  <c r="L34" i="3"/>
  <c r="O34" i="3" s="1"/>
  <c r="P261" i="1"/>
  <c r="P68" i="2"/>
  <c r="L53" i="3"/>
  <c r="O53" i="3" s="1"/>
  <c r="N13" i="2"/>
  <c r="N11" i="2" s="1"/>
  <c r="O279" i="3"/>
  <c r="O167" i="3"/>
  <c r="O132" i="3"/>
  <c r="M547" i="3"/>
  <c r="P547" i="3" s="1"/>
  <c r="M546" i="3"/>
  <c r="O90" i="2"/>
  <c r="N227" i="1"/>
  <c r="P404" i="2"/>
  <c r="N402" i="2"/>
  <c r="O402" i="2" s="1"/>
  <c r="O317" i="2"/>
  <c r="O328" i="3"/>
  <c r="O184" i="3"/>
  <c r="P345" i="3"/>
  <c r="P151" i="3"/>
  <c r="O91" i="2"/>
  <c r="P165" i="3"/>
  <c r="O345" i="3"/>
  <c r="N181" i="3"/>
  <c r="P181" i="3" s="1"/>
  <c r="O91" i="3"/>
  <c r="P263" i="3"/>
  <c r="L655" i="3"/>
  <c r="O655" i="3" s="1"/>
  <c r="O657" i="3"/>
  <c r="P90" i="3"/>
  <c r="M88" i="3"/>
  <c r="P88" i="3" s="1"/>
  <c r="P690" i="1"/>
  <c r="P330" i="1"/>
  <c r="L786" i="2"/>
  <c r="O786" i="2" s="1"/>
  <c r="O183" i="3"/>
  <c r="L88" i="3"/>
  <c r="O88" i="3" s="1"/>
  <c r="O389" i="2"/>
  <c r="P424" i="3"/>
  <c r="M422" i="3"/>
  <c r="P422" i="3" s="1"/>
  <c r="M421" i="3"/>
  <c r="M33" i="3"/>
  <c r="P23" i="3"/>
  <c r="M20" i="3"/>
  <c r="N9" i="3"/>
  <c r="P449" i="3"/>
  <c r="M446" i="3"/>
  <c r="M447" i="3"/>
  <c r="P447" i="3" s="1"/>
  <c r="O15" i="3"/>
  <c r="O68" i="3"/>
  <c r="L66" i="3"/>
  <c r="P43" i="3"/>
  <c r="N41" i="3"/>
  <c r="P9" i="3"/>
  <c r="N688" i="1"/>
  <c r="O688" i="1" s="1"/>
  <c r="L544" i="2"/>
  <c r="O544" i="2" s="1"/>
  <c r="L467" i="2"/>
  <c r="O467" i="2" s="1"/>
  <c r="O43" i="2"/>
  <c r="L53" i="2"/>
  <c r="O53" i="2" s="1"/>
  <c r="N24" i="2"/>
  <c r="P24" i="2" s="1"/>
  <c r="M261" i="3"/>
  <c r="P261" i="3" s="1"/>
  <c r="J131" i="3"/>
  <c r="K131" i="3" s="1"/>
  <c r="K143" i="3"/>
  <c r="P300" i="3"/>
  <c r="O29" i="3"/>
  <c r="O151" i="3"/>
  <c r="L149" i="3"/>
  <c r="O149" i="3" s="1"/>
  <c r="O138" i="3"/>
  <c r="P26" i="3"/>
  <c r="M16" i="3"/>
  <c r="M24" i="3"/>
  <c r="O238" i="1"/>
  <c r="O690" i="1"/>
  <c r="N277" i="3"/>
  <c r="P277" i="3" s="1"/>
  <c r="O23" i="3"/>
  <c r="L20" i="3"/>
  <c r="L13" i="3"/>
  <c r="L21" i="3"/>
  <c r="N66" i="3"/>
  <c r="P66" i="3" s="1"/>
  <c r="L9" i="3"/>
  <c r="N53" i="1"/>
  <c r="O53" i="1" s="1"/>
  <c r="M389" i="2"/>
  <c r="P389" i="2" s="1"/>
  <c r="O88" i="2"/>
  <c r="K522" i="3"/>
  <c r="P525" i="3"/>
  <c r="M523" i="3"/>
  <c r="P523" i="3" s="1"/>
  <c r="P330" i="3"/>
  <c r="M328" i="3"/>
  <c r="P328" i="3" s="1"/>
  <c r="N24" i="3"/>
  <c r="M119" i="3"/>
  <c r="P119" i="3" s="1"/>
  <c r="O300" i="3"/>
  <c r="L298" i="3"/>
  <c r="O298" i="3" s="1"/>
  <c r="O238" i="3"/>
  <c r="L227" i="3"/>
  <c r="M30" i="1"/>
  <c r="M28" i="1" s="1"/>
  <c r="P472" i="2"/>
  <c r="K537" i="3"/>
  <c r="P298" i="3"/>
  <c r="M149" i="3"/>
  <c r="P149" i="3" s="1"/>
  <c r="M469" i="3"/>
  <c r="P472" i="3"/>
  <c r="M470" i="3"/>
  <c r="P470" i="3" s="1"/>
  <c r="P391" i="3"/>
  <c r="M389" i="3"/>
  <c r="P389" i="3" s="1"/>
  <c r="N14" i="3"/>
  <c r="O33" i="3"/>
  <c r="L30" i="3"/>
  <c r="O30" i="3" s="1"/>
  <c r="L315" i="3"/>
  <c r="O317" i="3"/>
  <c r="P184" i="3"/>
  <c r="P55" i="3"/>
  <c r="M53" i="3"/>
  <c r="M402" i="3"/>
  <c r="P402" i="3" s="1"/>
  <c r="P404" i="3"/>
  <c r="L16" i="3"/>
  <c r="O16" i="3" s="1"/>
  <c r="L24" i="3"/>
  <c r="O26" i="3"/>
  <c r="P29" i="3"/>
  <c r="K226" i="3"/>
  <c r="I180" i="3"/>
  <c r="K180" i="3" s="1"/>
  <c r="M132" i="3"/>
  <c r="P132" i="3" s="1"/>
  <c r="P134" i="3"/>
  <c r="L444" i="3"/>
  <c r="O444" i="3" s="1"/>
  <c r="O446" i="3"/>
  <c r="N20" i="3"/>
  <c r="N18" i="3" s="1"/>
  <c r="N13" i="3"/>
  <c r="N10" i="3" s="1"/>
  <c r="N21" i="3"/>
  <c r="P21" i="3" s="1"/>
  <c r="O263" i="3"/>
  <c r="L261" i="3"/>
  <c r="O261" i="3" s="1"/>
  <c r="O277" i="2"/>
  <c r="P184" i="2"/>
  <c r="P277" i="2"/>
  <c r="O657" i="2"/>
  <c r="L655" i="2"/>
  <c r="O655" i="2" s="1"/>
  <c r="P134" i="2"/>
  <c r="M132" i="2"/>
  <c r="P132" i="2" s="1"/>
  <c r="L165" i="1"/>
  <c r="O165" i="1" s="1"/>
  <c r="P66" i="1"/>
  <c r="O66" i="1"/>
  <c r="K76" i="1"/>
  <c r="P280" i="2"/>
  <c r="K76" i="2"/>
  <c r="P330" i="2"/>
  <c r="L444" i="2"/>
  <c r="O444" i="2" s="1"/>
  <c r="P66" i="2"/>
  <c r="P408" i="2"/>
  <c r="J594" i="1"/>
  <c r="K594" i="1" s="1"/>
  <c r="L165" i="2"/>
  <c r="O165" i="2" s="1"/>
  <c r="M181" i="2"/>
  <c r="P181" i="2" s="1"/>
  <c r="N20" i="2"/>
  <c r="N18" i="2" s="1"/>
  <c r="L34" i="2"/>
  <c r="O34" i="2" s="1"/>
  <c r="O36" i="2"/>
  <c r="P151" i="1"/>
  <c r="K434" i="2"/>
  <c r="P549" i="2"/>
  <c r="M546" i="2"/>
  <c r="P632" i="1"/>
  <c r="P472" i="1"/>
  <c r="O134" i="1"/>
  <c r="M16" i="2"/>
  <c r="M14" i="2" s="1"/>
  <c r="P14" i="2" s="1"/>
  <c r="L30" i="2"/>
  <c r="O30" i="2" s="1"/>
  <c r="P279" i="2"/>
  <c r="P469" i="2"/>
  <c r="M467" i="2"/>
  <c r="P467" i="2" s="1"/>
  <c r="M20" i="2"/>
  <c r="L132" i="2"/>
  <c r="O132" i="2" s="1"/>
  <c r="M88" i="2"/>
  <c r="P88" i="2" s="1"/>
  <c r="P90" i="2"/>
  <c r="M547" i="2"/>
  <c r="P547" i="2" s="1"/>
  <c r="P26" i="2"/>
  <c r="I65" i="2"/>
  <c r="K65" i="2" s="1"/>
  <c r="K77" i="2"/>
  <c r="O279" i="2"/>
  <c r="O181" i="2"/>
  <c r="O525" i="2"/>
  <c r="L523" i="2"/>
  <c r="O523" i="2" s="1"/>
  <c r="L66" i="2"/>
  <c r="O66" i="2" s="1"/>
  <c r="O68" i="2"/>
  <c r="I64" i="1"/>
  <c r="K64" i="1" s="1"/>
  <c r="O23" i="1"/>
  <c r="M165" i="2"/>
  <c r="P165" i="2" s="1"/>
  <c r="J364" i="2"/>
  <c r="K364" i="2" s="1"/>
  <c r="M422" i="2"/>
  <c r="P422" i="2" s="1"/>
  <c r="M421" i="2"/>
  <c r="M419" i="2" s="1"/>
  <c r="M525" i="2"/>
  <c r="M526" i="2"/>
  <c r="P526" i="2" s="1"/>
  <c r="P528" i="2"/>
  <c r="M33" i="2"/>
  <c r="L149" i="2"/>
  <c r="K364" i="1"/>
  <c r="O404" i="1"/>
  <c r="O217" i="1"/>
  <c r="K522" i="2"/>
  <c r="K433" i="2"/>
  <c r="I417" i="2"/>
  <c r="K417" i="2" s="1"/>
  <c r="L16" i="2"/>
  <c r="O16" i="2" s="1"/>
  <c r="O26" i="2"/>
  <c r="M345" i="2"/>
  <c r="P347" i="2"/>
  <c r="P300" i="2"/>
  <c r="M298" i="2"/>
  <c r="P298" i="2" s="1"/>
  <c r="O29" i="2"/>
  <c r="L28" i="2"/>
  <c r="O28" i="2" s="1"/>
  <c r="L20" i="2"/>
  <c r="L13" i="2"/>
  <c r="O23" i="2"/>
  <c r="L21" i="2"/>
  <c r="O21" i="2" s="1"/>
  <c r="M402" i="2"/>
  <c r="O9" i="2"/>
  <c r="O422" i="2"/>
  <c r="O328" i="1"/>
  <c r="P55" i="1"/>
  <c r="O421" i="2"/>
  <c r="N419" i="2"/>
  <c r="N328" i="2"/>
  <c r="P328" i="2" s="1"/>
  <c r="O330" i="2"/>
  <c r="P151" i="2"/>
  <c r="M149" i="2"/>
  <c r="P149" i="2" s="1"/>
  <c r="O19" i="2"/>
  <c r="K288" i="2"/>
  <c r="O348" i="2"/>
  <c r="O15" i="2"/>
  <c r="J593" i="1"/>
  <c r="J592" i="1" s="1"/>
  <c r="K592" i="1" s="1"/>
  <c r="K237" i="2"/>
  <c r="I226" i="2"/>
  <c r="P317" i="2"/>
  <c r="M315" i="2"/>
  <c r="P315" i="2" s="1"/>
  <c r="K143" i="2"/>
  <c r="I131" i="2"/>
  <c r="K131" i="2" s="1"/>
  <c r="P55" i="2"/>
  <c r="M53" i="2"/>
  <c r="P21" i="2"/>
  <c r="L261" i="2"/>
  <c r="O660" i="1"/>
  <c r="L20" i="1"/>
  <c r="L18" i="1" s="1"/>
  <c r="P43" i="1"/>
  <c r="O347" i="2"/>
  <c r="N345" i="2"/>
  <c r="O345" i="2" s="1"/>
  <c r="K537" i="2"/>
  <c r="L315" i="2"/>
  <c r="O315" i="2" s="1"/>
  <c r="O238" i="2"/>
  <c r="L227" i="2"/>
  <c r="P121" i="2"/>
  <c r="M119" i="2"/>
  <c r="P119" i="2" s="1"/>
  <c r="P43" i="2"/>
  <c r="N41" i="2"/>
  <c r="L685" i="2"/>
  <c r="O685" i="2" s="1"/>
  <c r="P9" i="2"/>
  <c r="N789" i="1"/>
  <c r="N631" i="1"/>
  <c r="N629" i="1" s="1"/>
  <c r="P629" i="1" s="1"/>
  <c r="O330" i="1"/>
  <c r="L132" i="1"/>
  <c r="O132" i="1" s="1"/>
  <c r="M328" i="1"/>
  <c r="P328" i="1" s="1"/>
  <c r="P44" i="1"/>
  <c r="O198" i="1"/>
  <c r="K418" i="1"/>
  <c r="O634" i="1"/>
  <c r="M53" i="1"/>
  <c r="P634" i="1"/>
  <c r="K236" i="1"/>
  <c r="O168" i="1"/>
  <c r="P68" i="1"/>
  <c r="O56" i="1"/>
  <c r="O345" i="1"/>
  <c r="O68" i="1"/>
  <c r="O43" i="1"/>
  <c r="K112" i="1"/>
  <c r="J669" i="1"/>
  <c r="J654" i="1" s="1"/>
  <c r="K654" i="1" s="1"/>
  <c r="O687" i="1"/>
  <c r="O347" i="1"/>
  <c r="P526" i="1"/>
  <c r="P469" i="1"/>
  <c r="O469" i="1"/>
  <c r="P119" i="1"/>
  <c r="P168" i="1"/>
  <c r="N422" i="1"/>
  <c r="O422" i="1" s="1"/>
  <c r="P121" i="1"/>
  <c r="O389" i="1"/>
  <c r="O424" i="1"/>
  <c r="N525" i="1"/>
  <c r="N523" i="1" s="1"/>
  <c r="P523" i="1" s="1"/>
  <c r="O472" i="1"/>
  <c r="N421" i="1"/>
  <c r="N419" i="1" s="1"/>
  <c r="O419" i="1" s="1"/>
  <c r="N41" i="1"/>
  <c r="O41" i="1" s="1"/>
  <c r="O391" i="1"/>
  <c r="N470" i="1"/>
  <c r="P470" i="1" s="1"/>
  <c r="O119" i="1"/>
  <c r="O528" i="1"/>
  <c r="L16" i="1"/>
  <c r="O16" i="1" s="1"/>
  <c r="K233" i="1"/>
  <c r="L34" i="1"/>
  <c r="O34" i="1" s="1"/>
  <c r="O261" i="1"/>
  <c r="P56" i="1"/>
  <c r="L227" i="1"/>
  <c r="P528" i="1"/>
  <c r="O209" i="1"/>
  <c r="O315" i="1"/>
  <c r="P345" i="1"/>
  <c r="O317" i="1"/>
  <c r="K434" i="1"/>
  <c r="I226" i="1"/>
  <c r="I180" i="1" s="1"/>
  <c r="K180" i="1" s="1"/>
  <c r="K174" i="1"/>
  <c r="I164" i="1"/>
  <c r="K164" i="1" s="1"/>
  <c r="L402" i="1"/>
  <c r="O402" i="1" s="1"/>
  <c r="N546" i="1"/>
  <c r="N547" i="1"/>
  <c r="P549" i="1"/>
  <c r="P183" i="1"/>
  <c r="N181" i="1"/>
  <c r="P181" i="1" s="1"/>
  <c r="O788" i="1"/>
  <c r="L786" i="1"/>
  <c r="O786" i="1" s="1"/>
  <c r="P347" i="1"/>
  <c r="O9" i="1"/>
  <c r="O151" i="1"/>
  <c r="L149" i="1"/>
  <c r="O685" i="1"/>
  <c r="P263" i="1"/>
  <c r="O263" i="1"/>
  <c r="N24" i="1"/>
  <c r="O24" i="1" s="1"/>
  <c r="M402" i="1"/>
  <c r="P402" i="1" s="1"/>
  <c r="P404" i="1"/>
  <c r="P91" i="1"/>
  <c r="O19" i="1"/>
  <c r="P23" i="1"/>
  <c r="M13" i="1"/>
  <c r="M20" i="1"/>
  <c r="N14" i="1"/>
  <c r="N9" i="1"/>
  <c r="O26" i="1"/>
  <c r="J559" i="1"/>
  <c r="K576" i="1"/>
  <c r="N277" i="1"/>
  <c r="O277" i="1" s="1"/>
  <c r="P279" i="1"/>
  <c r="O279" i="1"/>
  <c r="O526" i="1"/>
  <c r="K77" i="1"/>
  <c r="I65" i="1"/>
  <c r="K65" i="1" s="1"/>
  <c r="P134" i="1"/>
  <c r="M132" i="1"/>
  <c r="P132" i="1" s="1"/>
  <c r="M655" i="1"/>
  <c r="M389" i="1"/>
  <c r="P389" i="1" s="1"/>
  <c r="P391" i="1"/>
  <c r="N467" i="1"/>
  <c r="P467" i="1" s="1"/>
  <c r="L30" i="1"/>
  <c r="L28" i="1" s="1"/>
  <c r="O183" i="1"/>
  <c r="L181" i="1"/>
  <c r="P19" i="1"/>
  <c r="P26" i="1"/>
  <c r="M16" i="1"/>
  <c r="M24" i="1"/>
  <c r="P264" i="1"/>
  <c r="O264" i="1"/>
  <c r="O121" i="1"/>
  <c r="P317" i="1"/>
  <c r="M315" i="1"/>
  <c r="P315" i="1" s="1"/>
  <c r="N20" i="1"/>
  <c r="N18" i="1" s="1"/>
  <c r="N21" i="1"/>
  <c r="O21" i="1" s="1"/>
  <c r="P90" i="1"/>
  <c r="N88" i="1"/>
  <c r="O15" i="1"/>
  <c r="P687" i="1"/>
  <c r="M685" i="1"/>
  <c r="P685" i="1" s="1"/>
  <c r="N657" i="1"/>
  <c r="P657" i="1" s="1"/>
  <c r="N658" i="1"/>
  <c r="O658" i="1" s="1"/>
  <c r="O449" i="1"/>
  <c r="N446" i="1"/>
  <c r="O446" i="1" s="1"/>
  <c r="N447" i="1"/>
  <c r="N33" i="1"/>
  <c r="N298" i="1"/>
  <c r="O298" i="1" s="1"/>
  <c r="P300" i="1"/>
  <c r="O300" i="1"/>
  <c r="P167" i="1"/>
  <c r="M165" i="1"/>
  <c r="P165" i="1" s="1"/>
  <c r="P12" i="1"/>
  <c r="M9" i="1"/>
  <c r="L523" i="1"/>
  <c r="N149" i="1"/>
  <c r="P149" i="1" s="1"/>
  <c r="O90" i="1"/>
  <c r="O29" i="1"/>
  <c r="L13" i="1"/>
  <c r="M30" i="14" l="1"/>
  <c r="P30" i="14" s="1"/>
  <c r="P33" i="14"/>
  <c r="P24" i="13"/>
  <c r="O24" i="14"/>
  <c r="L14" i="10"/>
  <c r="O14" i="10" s="1"/>
  <c r="M13" i="14"/>
  <c r="M10" i="14" s="1"/>
  <c r="L10" i="15"/>
  <c r="L8" i="15" s="1"/>
  <c r="L14" i="15"/>
  <c r="O14" i="15" s="1"/>
  <c r="O18" i="15"/>
  <c r="O16" i="15"/>
  <c r="M14" i="14"/>
  <c r="P14" i="14" s="1"/>
  <c r="O149" i="15"/>
  <c r="L14" i="11"/>
  <c r="O14" i="11" s="1"/>
  <c r="L37" i="15"/>
  <c r="P24" i="15"/>
  <c r="P41" i="15"/>
  <c r="P277" i="15"/>
  <c r="O21" i="15"/>
  <c r="O20" i="15"/>
  <c r="P165" i="15"/>
  <c r="O345" i="15"/>
  <c r="O261" i="15"/>
  <c r="O30" i="14"/>
  <c r="O33" i="15"/>
  <c r="N30" i="15"/>
  <c r="N28" i="15" s="1"/>
  <c r="O28" i="15" s="1"/>
  <c r="N31" i="15"/>
  <c r="O31" i="15" s="1"/>
  <c r="P9" i="15"/>
  <c r="P447" i="15"/>
  <c r="P18" i="15"/>
  <c r="N13" i="15"/>
  <c r="P20" i="15"/>
  <c r="P446" i="15"/>
  <c r="M444" i="15"/>
  <c r="O9" i="15"/>
  <c r="M37" i="15"/>
  <c r="O446" i="15"/>
  <c r="N444" i="15"/>
  <c r="O419" i="15"/>
  <c r="L414" i="15"/>
  <c r="P21" i="14"/>
  <c r="P16" i="15"/>
  <c r="M14" i="15"/>
  <c r="P14" i="15" s="1"/>
  <c r="O315" i="15"/>
  <c r="N37" i="15"/>
  <c r="P33" i="15"/>
  <c r="M30" i="15"/>
  <c r="M31" i="15"/>
  <c r="P31" i="15" s="1"/>
  <c r="M13" i="15"/>
  <c r="O31" i="13"/>
  <c r="O21" i="14"/>
  <c r="P469" i="14"/>
  <c r="P469" i="13"/>
  <c r="M419" i="12"/>
  <c r="P419" i="12" s="1"/>
  <c r="L28" i="12"/>
  <c r="O28" i="12" s="1"/>
  <c r="O24" i="12"/>
  <c r="N8" i="14"/>
  <c r="P24" i="14"/>
  <c r="O20" i="14"/>
  <c r="P33" i="12"/>
  <c r="M13" i="12"/>
  <c r="M11" i="12" s="1"/>
  <c r="M28" i="12"/>
  <c r="P28" i="12" s="1"/>
  <c r="M31" i="12"/>
  <c r="P31" i="12" s="1"/>
  <c r="P119" i="14"/>
  <c r="M37" i="14"/>
  <c r="P37" i="14" s="1"/>
  <c r="K226" i="14"/>
  <c r="I180" i="14"/>
  <c r="K180" i="14" s="1"/>
  <c r="O419" i="14"/>
  <c r="L414" i="14"/>
  <c r="O13" i="14"/>
  <c r="L11" i="14"/>
  <c r="O11" i="14" s="1"/>
  <c r="L10" i="14"/>
  <c r="N414" i="14"/>
  <c r="P467" i="14"/>
  <c r="L18" i="14"/>
  <c r="O18" i="14" s="1"/>
  <c r="P546" i="14"/>
  <c r="M544" i="14"/>
  <c r="P53" i="13"/>
  <c r="P9" i="14"/>
  <c r="L37" i="14"/>
  <c r="O37" i="14" s="1"/>
  <c r="P20" i="14"/>
  <c r="M18" i="14"/>
  <c r="P18" i="14" s="1"/>
  <c r="O16" i="14"/>
  <c r="L14" i="14"/>
  <c r="O14" i="14" s="1"/>
  <c r="O24" i="11"/>
  <c r="L10" i="13"/>
  <c r="L8" i="13" s="1"/>
  <c r="P315" i="13"/>
  <c r="M544" i="13"/>
  <c r="P544" i="13" s="1"/>
  <c r="M37" i="13"/>
  <c r="O24" i="13"/>
  <c r="O20" i="10"/>
  <c r="O21" i="13"/>
  <c r="N10" i="13"/>
  <c r="O16" i="13"/>
  <c r="O298" i="13"/>
  <c r="P298" i="13"/>
  <c r="P16" i="13"/>
  <c r="P41" i="13"/>
  <c r="P20" i="11"/>
  <c r="O13" i="13"/>
  <c r="P14" i="13"/>
  <c r="P20" i="13"/>
  <c r="N18" i="13"/>
  <c r="P18" i="13" s="1"/>
  <c r="L37" i="13"/>
  <c r="N8" i="13"/>
  <c r="O9" i="13"/>
  <c r="O467" i="13"/>
  <c r="N414" i="13"/>
  <c r="P467" i="13"/>
  <c r="L28" i="13"/>
  <c r="O28" i="13" s="1"/>
  <c r="K226" i="13"/>
  <c r="I180" i="13"/>
  <c r="K180" i="13" s="1"/>
  <c r="O20" i="11"/>
  <c r="P631" i="13"/>
  <c r="M629" i="13"/>
  <c r="P629" i="13" s="1"/>
  <c r="L414" i="13"/>
  <c r="O414" i="13" s="1"/>
  <c r="N37" i="13"/>
  <c r="O165" i="13"/>
  <c r="P33" i="13"/>
  <c r="M30" i="13"/>
  <c r="M13" i="13"/>
  <c r="M31" i="13"/>
  <c r="P31" i="13" s="1"/>
  <c r="L14" i="13"/>
  <c r="O14" i="13" s="1"/>
  <c r="N11" i="13"/>
  <c r="O11" i="13" s="1"/>
  <c r="M444" i="13"/>
  <c r="P446" i="13"/>
  <c r="O20" i="13"/>
  <c r="P21" i="12"/>
  <c r="O181" i="11"/>
  <c r="M14" i="12"/>
  <c r="P14" i="12" s="1"/>
  <c r="O21" i="12"/>
  <c r="P469" i="12"/>
  <c r="M467" i="12"/>
  <c r="P467" i="12" s="1"/>
  <c r="N11" i="11"/>
  <c r="N11" i="12"/>
  <c r="L37" i="12"/>
  <c r="P546" i="12"/>
  <c r="M544" i="12"/>
  <c r="P544" i="12" s="1"/>
  <c r="O328" i="9"/>
  <c r="M419" i="11"/>
  <c r="P419" i="11" s="1"/>
  <c r="P24" i="11"/>
  <c r="N8" i="12"/>
  <c r="P20" i="12"/>
  <c r="M18" i="12"/>
  <c r="P18" i="12" s="1"/>
  <c r="P444" i="12"/>
  <c r="O523" i="12"/>
  <c r="L414" i="12"/>
  <c r="O414" i="12" s="1"/>
  <c r="L14" i="12"/>
  <c r="O14" i="12" s="1"/>
  <c r="N37" i="12"/>
  <c r="P53" i="12"/>
  <c r="O53" i="12"/>
  <c r="O13" i="12"/>
  <c r="L10" i="12"/>
  <c r="L11" i="12"/>
  <c r="K226" i="12"/>
  <c r="I180" i="12"/>
  <c r="K180" i="12" s="1"/>
  <c r="M37" i="12"/>
  <c r="P41" i="12"/>
  <c r="O20" i="12"/>
  <c r="L18" i="12"/>
  <c r="O18" i="12" s="1"/>
  <c r="O24" i="10"/>
  <c r="M18" i="11"/>
  <c r="P18" i="11" s="1"/>
  <c r="N8" i="11"/>
  <c r="P20" i="10"/>
  <c r="O261" i="11"/>
  <c r="M544" i="11"/>
  <c r="P544" i="11" s="1"/>
  <c r="L18" i="11"/>
  <c r="O18" i="11" s="1"/>
  <c r="O30" i="11"/>
  <c r="L28" i="11"/>
  <c r="O28" i="11" s="1"/>
  <c r="N11" i="10"/>
  <c r="O11" i="10" s="1"/>
  <c r="P657" i="11"/>
  <c r="M655" i="11"/>
  <c r="P655" i="11" s="1"/>
  <c r="P469" i="11"/>
  <c r="M467" i="11"/>
  <c r="O13" i="11"/>
  <c r="L10" i="11"/>
  <c r="O10" i="11" s="1"/>
  <c r="M37" i="11"/>
  <c r="O9" i="11"/>
  <c r="P24" i="9"/>
  <c r="O13" i="10"/>
  <c r="O345" i="11"/>
  <c r="K226" i="8"/>
  <c r="P9" i="11"/>
  <c r="N37" i="11"/>
  <c r="P53" i="11"/>
  <c r="L11" i="11"/>
  <c r="M30" i="11"/>
  <c r="P33" i="11"/>
  <c r="M31" i="11"/>
  <c r="P31" i="11" s="1"/>
  <c r="L37" i="11"/>
  <c r="O41" i="11"/>
  <c r="L414" i="11"/>
  <c r="O414" i="11" s="1"/>
  <c r="M13" i="11"/>
  <c r="I180" i="10"/>
  <c r="K180" i="10" s="1"/>
  <c r="N18" i="10"/>
  <c r="O18" i="10" s="1"/>
  <c r="O53" i="10"/>
  <c r="O18" i="9"/>
  <c r="P33" i="10"/>
  <c r="M31" i="10"/>
  <c r="P31" i="10" s="1"/>
  <c r="M30" i="10"/>
  <c r="M13" i="10"/>
  <c r="M655" i="9"/>
  <c r="P655" i="9" s="1"/>
  <c r="O16" i="9"/>
  <c r="P546" i="10"/>
  <c r="M544" i="10"/>
  <c r="P544" i="10" s="1"/>
  <c r="L28" i="10"/>
  <c r="O28" i="10" s="1"/>
  <c r="M419" i="10"/>
  <c r="P419" i="10" s="1"/>
  <c r="P421" i="10"/>
  <c r="L10" i="9"/>
  <c r="L8" i="9" s="1"/>
  <c r="P16" i="10"/>
  <c r="M14" i="10"/>
  <c r="P14" i="10" s="1"/>
  <c r="M18" i="10"/>
  <c r="O467" i="10"/>
  <c r="L414" i="10"/>
  <c r="O414" i="10" s="1"/>
  <c r="P88" i="10"/>
  <c r="M37" i="10"/>
  <c r="P9" i="10"/>
  <c r="L10" i="10"/>
  <c r="O444" i="10"/>
  <c r="N414" i="10"/>
  <c r="N37" i="10"/>
  <c r="O261" i="10"/>
  <c r="P444" i="10"/>
  <c r="O66" i="10"/>
  <c r="L37" i="10"/>
  <c r="N37" i="8"/>
  <c r="P53" i="7"/>
  <c r="O30" i="9"/>
  <c r="L28" i="9"/>
  <c r="O28" i="9" s="1"/>
  <c r="P14" i="8"/>
  <c r="O88" i="8"/>
  <c r="O53" i="8"/>
  <c r="O21" i="9"/>
  <c r="L414" i="9"/>
  <c r="O414" i="9" s="1"/>
  <c r="P41" i="9"/>
  <c r="P20" i="9"/>
  <c r="M14" i="9"/>
  <c r="P14" i="9" s="1"/>
  <c r="L11" i="9"/>
  <c r="O20" i="9"/>
  <c r="P18" i="9"/>
  <c r="P345" i="9"/>
  <c r="O181" i="9"/>
  <c r="P446" i="9"/>
  <c r="M444" i="9"/>
  <c r="P444" i="9" s="1"/>
  <c r="P9" i="9"/>
  <c r="P419" i="9"/>
  <c r="O9" i="9"/>
  <c r="K226" i="9"/>
  <c r="I180" i="9"/>
  <c r="K180" i="9" s="1"/>
  <c r="O165" i="9"/>
  <c r="P33" i="9"/>
  <c r="M30" i="9"/>
  <c r="M31" i="9"/>
  <c r="P31" i="9" s="1"/>
  <c r="M13" i="9"/>
  <c r="M37" i="9"/>
  <c r="N11" i="9"/>
  <c r="O13" i="9"/>
  <c r="N10" i="9"/>
  <c r="O88" i="9"/>
  <c r="L37" i="9"/>
  <c r="N37" i="9"/>
  <c r="P165" i="9"/>
  <c r="P18" i="4"/>
  <c r="L28" i="7"/>
  <c r="O28" i="7" s="1"/>
  <c r="M37" i="8"/>
  <c r="O18" i="8"/>
  <c r="L37" i="8"/>
  <c r="P16" i="8"/>
  <c r="P13" i="8"/>
  <c r="M10" i="8"/>
  <c r="M8" i="8" s="1"/>
  <c r="M11" i="8"/>
  <c r="P21" i="8"/>
  <c r="O20" i="8"/>
  <c r="P421" i="8"/>
  <c r="M419" i="8"/>
  <c r="M444" i="8"/>
  <c r="P444" i="8" s="1"/>
  <c r="P446" i="8"/>
  <c r="M544" i="8"/>
  <c r="P544" i="8" s="1"/>
  <c r="L414" i="8"/>
  <c r="O414" i="8" s="1"/>
  <c r="O419" i="8"/>
  <c r="N10" i="8"/>
  <c r="N8" i="8" s="1"/>
  <c r="N11" i="8"/>
  <c r="P687" i="8"/>
  <c r="M685" i="8"/>
  <c r="P685" i="8" s="1"/>
  <c r="O13" i="8"/>
  <c r="L10" i="8"/>
  <c r="L11" i="8"/>
  <c r="P18" i="8"/>
  <c r="P9" i="8"/>
  <c r="O9" i="8"/>
  <c r="L14" i="8"/>
  <c r="O14" i="8" s="1"/>
  <c r="O24" i="8"/>
  <c r="P20" i="8"/>
  <c r="P33" i="8"/>
  <c r="M30" i="8"/>
  <c r="M31" i="8"/>
  <c r="P31" i="8" s="1"/>
  <c r="L28" i="8"/>
  <c r="O28" i="8" s="1"/>
  <c r="P18" i="7"/>
  <c r="O261" i="2"/>
  <c r="M544" i="4"/>
  <c r="P544" i="4" s="1"/>
  <c r="O9" i="7"/>
  <c r="P629" i="5"/>
  <c r="L37" i="7"/>
  <c r="P88" i="7"/>
  <c r="M37" i="7"/>
  <c r="P9" i="7"/>
  <c r="N10" i="7"/>
  <c r="N8" i="7" s="1"/>
  <c r="P657" i="7"/>
  <c r="M655" i="7"/>
  <c r="P655" i="7" s="1"/>
  <c r="O13" i="7"/>
  <c r="L10" i="7"/>
  <c r="L8" i="7" s="1"/>
  <c r="O328" i="7"/>
  <c r="P328" i="7"/>
  <c r="P467" i="7"/>
  <c r="O18" i="7"/>
  <c r="M30" i="7"/>
  <c r="P33" i="7"/>
  <c r="M31" i="7"/>
  <c r="P31" i="7" s="1"/>
  <c r="O419" i="7"/>
  <c r="L414" i="7"/>
  <c r="O414" i="7" s="1"/>
  <c r="L11" i="7"/>
  <c r="O11" i="7" s="1"/>
  <c r="P16" i="7"/>
  <c r="M14" i="7"/>
  <c r="P14" i="7" s="1"/>
  <c r="O20" i="7"/>
  <c r="I180" i="7"/>
  <c r="K180" i="7" s="1"/>
  <c r="K226" i="7"/>
  <c r="P13" i="7"/>
  <c r="M10" i="7"/>
  <c r="M8" i="7" s="1"/>
  <c r="O16" i="7"/>
  <c r="L14" i="7"/>
  <c r="O14" i="7" s="1"/>
  <c r="M11" i="7"/>
  <c r="P11" i="7" s="1"/>
  <c r="P345" i="7"/>
  <c r="O345" i="7"/>
  <c r="O444" i="7"/>
  <c r="N414" i="7"/>
  <c r="P444" i="7"/>
  <c r="N37" i="7"/>
  <c r="P20" i="7"/>
  <c r="P24" i="7"/>
  <c r="M544" i="7"/>
  <c r="P544" i="7" s="1"/>
  <c r="M419" i="5"/>
  <c r="P419" i="5" s="1"/>
  <c r="M37" i="6"/>
  <c r="O24" i="6"/>
  <c r="P20" i="6"/>
  <c r="L414" i="6"/>
  <c r="O414" i="6" s="1"/>
  <c r="O21" i="6"/>
  <c r="P345" i="6"/>
  <c r="O11" i="6"/>
  <c r="M419" i="6"/>
  <c r="P419" i="6" s="1"/>
  <c r="P421" i="6"/>
  <c r="L37" i="6"/>
  <c r="P18" i="6"/>
  <c r="O20" i="6"/>
  <c r="N37" i="6"/>
  <c r="L18" i="6"/>
  <c r="O18" i="6" s="1"/>
  <c r="P33" i="6"/>
  <c r="M30" i="6"/>
  <c r="M31" i="6"/>
  <c r="M13" i="6"/>
  <c r="P24" i="4"/>
  <c r="O18" i="4"/>
  <c r="N8" i="6"/>
  <c r="P631" i="6"/>
  <c r="M629" i="6"/>
  <c r="P629" i="6" s="1"/>
  <c r="P470" i="6"/>
  <c r="P546" i="6"/>
  <c r="M544" i="6"/>
  <c r="P544" i="6" s="1"/>
  <c r="O9" i="6"/>
  <c r="P469" i="6"/>
  <c r="M467" i="6"/>
  <c r="M14" i="6"/>
  <c r="P14" i="6" s="1"/>
  <c r="O16" i="6"/>
  <c r="L14" i="6"/>
  <c r="O14" i="6" s="1"/>
  <c r="O21" i="5"/>
  <c r="N30" i="6"/>
  <c r="N31" i="6"/>
  <c r="O31" i="6" s="1"/>
  <c r="O33" i="6"/>
  <c r="O13" i="6"/>
  <c r="L10" i="6"/>
  <c r="O10" i="6" s="1"/>
  <c r="L28" i="5"/>
  <c r="O28" i="5" s="1"/>
  <c r="P9" i="6"/>
  <c r="O467" i="6"/>
  <c r="N10" i="4"/>
  <c r="N8" i="4" s="1"/>
  <c r="N37" i="5"/>
  <c r="P20" i="5"/>
  <c r="P631" i="5"/>
  <c r="O20" i="4"/>
  <c r="O13" i="4"/>
  <c r="L10" i="4"/>
  <c r="L8" i="4" s="1"/>
  <c r="L37" i="5"/>
  <c r="M37" i="5"/>
  <c r="P546" i="5"/>
  <c r="M544" i="5"/>
  <c r="P544" i="5" s="1"/>
  <c r="L414" i="5"/>
  <c r="O414" i="5" s="1"/>
  <c r="P119" i="5"/>
  <c r="P20" i="4"/>
  <c r="N10" i="5"/>
  <c r="N8" i="5" s="1"/>
  <c r="O13" i="5"/>
  <c r="P9" i="5"/>
  <c r="P33" i="5"/>
  <c r="M30" i="5"/>
  <c r="M31" i="5"/>
  <c r="P31" i="5" s="1"/>
  <c r="N37" i="4"/>
  <c r="O16" i="5"/>
  <c r="L10" i="5"/>
  <c r="M13" i="5"/>
  <c r="P469" i="5"/>
  <c r="M467" i="5"/>
  <c r="P467" i="5" s="1"/>
  <c r="P21" i="5"/>
  <c r="N11" i="5"/>
  <c r="O11" i="5" s="1"/>
  <c r="O20" i="5"/>
  <c r="L18" i="5"/>
  <c r="O18" i="5" s="1"/>
  <c r="P24" i="5"/>
  <c r="O181" i="4"/>
  <c r="K226" i="5"/>
  <c r="I180" i="5"/>
  <c r="K180" i="5" s="1"/>
  <c r="M18" i="5"/>
  <c r="P18" i="5" s="1"/>
  <c r="O24" i="4"/>
  <c r="P422" i="1"/>
  <c r="O315" i="3"/>
  <c r="O16" i="4"/>
  <c r="P688" i="1"/>
  <c r="N10" i="2"/>
  <c r="N8" i="2" s="1"/>
  <c r="P469" i="4"/>
  <c r="M467" i="4"/>
  <c r="P467" i="4" s="1"/>
  <c r="O11" i="4"/>
  <c r="O328" i="4"/>
  <c r="P328" i="4"/>
  <c r="P421" i="4"/>
  <c r="M419" i="4"/>
  <c r="P419" i="4" s="1"/>
  <c r="P446" i="4"/>
  <c r="M444" i="4"/>
  <c r="P525" i="1"/>
  <c r="N414" i="4"/>
  <c r="O419" i="4"/>
  <c r="L414" i="4"/>
  <c r="K226" i="4"/>
  <c r="I180" i="4"/>
  <c r="K180" i="4" s="1"/>
  <c r="L37" i="4"/>
  <c r="N28" i="4"/>
  <c r="O28" i="4" s="1"/>
  <c r="O30" i="4"/>
  <c r="P631" i="1"/>
  <c r="P16" i="4"/>
  <c r="N14" i="4"/>
  <c r="M30" i="4"/>
  <c r="P33" i="4"/>
  <c r="M31" i="4"/>
  <c r="P31" i="4" s="1"/>
  <c r="M13" i="4"/>
  <c r="P9" i="4"/>
  <c r="M37" i="4"/>
  <c r="P53" i="1"/>
  <c r="P546" i="3"/>
  <c r="M544" i="3"/>
  <c r="P544" i="3" s="1"/>
  <c r="P402" i="2"/>
  <c r="P421" i="2"/>
  <c r="P16" i="2"/>
  <c r="L414" i="3"/>
  <c r="O414" i="3" s="1"/>
  <c r="O181" i="3"/>
  <c r="L14" i="3"/>
  <c r="O14" i="3" s="1"/>
  <c r="P16" i="3"/>
  <c r="M14" i="3"/>
  <c r="P14" i="3" s="1"/>
  <c r="P20" i="3"/>
  <c r="M18" i="3"/>
  <c r="P18" i="3" s="1"/>
  <c r="O24" i="2"/>
  <c r="O21" i="3"/>
  <c r="L28" i="3"/>
  <c r="O28" i="3" s="1"/>
  <c r="O66" i="3"/>
  <c r="L37" i="3"/>
  <c r="P446" i="3"/>
  <c r="M444" i="3"/>
  <c r="P444" i="3" s="1"/>
  <c r="P53" i="3"/>
  <c r="M37" i="3"/>
  <c r="P469" i="3"/>
  <c r="M467" i="3"/>
  <c r="P467" i="3" s="1"/>
  <c r="O13" i="3"/>
  <c r="L10" i="3"/>
  <c r="O10" i="3" s="1"/>
  <c r="L11" i="3"/>
  <c r="P33" i="3"/>
  <c r="M30" i="3"/>
  <c r="M31" i="3"/>
  <c r="P31" i="3" s="1"/>
  <c r="O20" i="3"/>
  <c r="L18" i="3"/>
  <c r="O18" i="3" s="1"/>
  <c r="O277" i="3"/>
  <c r="N8" i="3"/>
  <c r="M419" i="3"/>
  <c r="P421" i="3"/>
  <c r="O24" i="3"/>
  <c r="N11" i="3"/>
  <c r="O9" i="3"/>
  <c r="P24" i="3"/>
  <c r="N37" i="3"/>
  <c r="P41" i="3"/>
  <c r="O41" i="3"/>
  <c r="M13" i="3"/>
  <c r="O20" i="2"/>
  <c r="L18" i="2"/>
  <c r="O18" i="2" s="1"/>
  <c r="O181" i="1"/>
  <c r="P419" i="1"/>
  <c r="K669" i="1"/>
  <c r="L414" i="2"/>
  <c r="P20" i="2"/>
  <c r="M18" i="2"/>
  <c r="P18" i="2" s="1"/>
  <c r="P546" i="2"/>
  <c r="M544" i="2"/>
  <c r="P544" i="2" s="1"/>
  <c r="P421" i="1"/>
  <c r="K593" i="1"/>
  <c r="O631" i="1"/>
  <c r="N37" i="2"/>
  <c r="O41" i="2"/>
  <c r="P41" i="2"/>
  <c r="P53" i="2"/>
  <c r="M37" i="2"/>
  <c r="P33" i="2"/>
  <c r="M30" i="2"/>
  <c r="M31" i="2"/>
  <c r="P31" i="2" s="1"/>
  <c r="M13" i="2"/>
  <c r="O149" i="2"/>
  <c r="L37" i="2"/>
  <c r="K226" i="1"/>
  <c r="N414" i="2"/>
  <c r="P419" i="2"/>
  <c r="O419" i="2"/>
  <c r="O13" i="2"/>
  <c r="L11" i="2"/>
  <c r="O11" i="2" s="1"/>
  <c r="L10" i="2"/>
  <c r="O328" i="2"/>
  <c r="L14" i="2"/>
  <c r="O14" i="2" s="1"/>
  <c r="P21" i="1"/>
  <c r="O467" i="1"/>
  <c r="K226" i="2"/>
  <c r="I180" i="2"/>
  <c r="K180" i="2" s="1"/>
  <c r="P345" i="2"/>
  <c r="P525" i="2"/>
  <c r="M523" i="2"/>
  <c r="P41" i="1"/>
  <c r="O629" i="1"/>
  <c r="L14" i="1"/>
  <c r="O14" i="1" s="1"/>
  <c r="O525" i="1"/>
  <c r="P20" i="1"/>
  <c r="O470" i="1"/>
  <c r="O523" i="1"/>
  <c r="M18" i="1"/>
  <c r="P18" i="1" s="1"/>
  <c r="O421" i="1"/>
  <c r="P24" i="1"/>
  <c r="L414" i="1"/>
  <c r="O547" i="1"/>
  <c r="P547" i="1"/>
  <c r="O20" i="1"/>
  <c r="P546" i="1"/>
  <c r="N544" i="1"/>
  <c r="O546" i="1"/>
  <c r="P298" i="1"/>
  <c r="P277" i="1"/>
  <c r="J543" i="1"/>
  <c r="K543" i="1" s="1"/>
  <c r="K559" i="1"/>
  <c r="N30" i="1"/>
  <c r="O30" i="1" s="1"/>
  <c r="N31" i="1"/>
  <c r="P33" i="1"/>
  <c r="M37" i="1"/>
  <c r="P16" i="1"/>
  <c r="M14" i="1"/>
  <c r="P14" i="1" s="1"/>
  <c r="P658" i="1"/>
  <c r="O18" i="1"/>
  <c r="P9" i="1"/>
  <c r="O88" i="1"/>
  <c r="N37" i="1"/>
  <c r="L10" i="1"/>
  <c r="L11" i="1"/>
  <c r="O447" i="1"/>
  <c r="P447" i="1"/>
  <c r="N13" i="1"/>
  <c r="O13" i="1" s="1"/>
  <c r="M10" i="1"/>
  <c r="N655" i="1"/>
  <c r="O655" i="1" s="1"/>
  <c r="O657" i="1"/>
  <c r="M11" i="1"/>
  <c r="N444" i="1"/>
  <c r="P446" i="1"/>
  <c r="P88" i="1"/>
  <c r="O33" i="1"/>
  <c r="O149" i="1"/>
  <c r="L37" i="1"/>
  <c r="M414" i="1"/>
  <c r="M28" i="14" l="1"/>
  <c r="P28" i="14" s="1"/>
  <c r="P13" i="14"/>
  <c r="M11" i="14"/>
  <c r="P11" i="14" s="1"/>
  <c r="P10" i="14"/>
  <c r="M8" i="14"/>
  <c r="P8" i="14" s="1"/>
  <c r="O37" i="5"/>
  <c r="O37" i="15"/>
  <c r="P13" i="12"/>
  <c r="P37" i="15"/>
  <c r="M10" i="15"/>
  <c r="P13" i="15"/>
  <c r="M11" i="15"/>
  <c r="N10" i="15"/>
  <c r="N11" i="15"/>
  <c r="O11" i="15" s="1"/>
  <c r="O13" i="15"/>
  <c r="O444" i="15"/>
  <c r="N414" i="15"/>
  <c r="O414" i="15" s="1"/>
  <c r="P30" i="15"/>
  <c r="M28" i="15"/>
  <c r="P28" i="15" s="1"/>
  <c r="P444" i="15"/>
  <c r="M414" i="15"/>
  <c r="O30" i="15"/>
  <c r="M10" i="12"/>
  <c r="M8" i="12" s="1"/>
  <c r="P8" i="12" s="1"/>
  <c r="P544" i="14"/>
  <c r="M414" i="14"/>
  <c r="P414" i="14" s="1"/>
  <c r="O10" i="14"/>
  <c r="L8" i="14"/>
  <c r="O8" i="14" s="1"/>
  <c r="O414" i="14"/>
  <c r="O18" i="13"/>
  <c r="P37" i="13"/>
  <c r="O10" i="13"/>
  <c r="O8" i="13"/>
  <c r="O37" i="13"/>
  <c r="O37" i="11"/>
  <c r="P11" i="12"/>
  <c r="P444" i="13"/>
  <c r="M414" i="13"/>
  <c r="P414" i="13" s="1"/>
  <c r="O11" i="11"/>
  <c r="P13" i="13"/>
  <c r="M10" i="13"/>
  <c r="M11" i="13"/>
  <c r="P11" i="13" s="1"/>
  <c r="M414" i="12"/>
  <c r="P414" i="12" s="1"/>
  <c r="P30" i="13"/>
  <c r="M28" i="13"/>
  <c r="P28" i="13" s="1"/>
  <c r="P37" i="12"/>
  <c r="O11" i="12"/>
  <c r="O37" i="12"/>
  <c r="O10" i="12"/>
  <c r="L8" i="12"/>
  <c r="O8" i="12" s="1"/>
  <c r="P37" i="11"/>
  <c r="P13" i="11"/>
  <c r="M10" i="11"/>
  <c r="M11" i="11"/>
  <c r="P11" i="11" s="1"/>
  <c r="P30" i="11"/>
  <c r="M28" i="11"/>
  <c r="P28" i="11" s="1"/>
  <c r="P467" i="11"/>
  <c r="M414" i="11"/>
  <c r="P414" i="11" s="1"/>
  <c r="L8" i="11"/>
  <c r="O8" i="11" s="1"/>
  <c r="P18" i="10"/>
  <c r="O37" i="8"/>
  <c r="O37" i="10"/>
  <c r="P37" i="8"/>
  <c r="M414" i="10"/>
  <c r="P414" i="10" s="1"/>
  <c r="M11" i="10"/>
  <c r="P11" i="10" s="1"/>
  <c r="P13" i="10"/>
  <c r="M10" i="10"/>
  <c r="P30" i="10"/>
  <c r="M28" i="10"/>
  <c r="P28" i="10" s="1"/>
  <c r="O10" i="10"/>
  <c r="L8" i="10"/>
  <c r="O8" i="10" s="1"/>
  <c r="O11" i="9"/>
  <c r="P37" i="10"/>
  <c r="O37" i="9"/>
  <c r="P37" i="9"/>
  <c r="P13" i="9"/>
  <c r="M10" i="9"/>
  <c r="M11" i="9"/>
  <c r="P11" i="9" s="1"/>
  <c r="O10" i="9"/>
  <c r="N8" i="9"/>
  <c r="O8" i="9" s="1"/>
  <c r="P30" i="9"/>
  <c r="M28" i="9"/>
  <c r="P28" i="9" s="1"/>
  <c r="M414" i="9"/>
  <c r="P414" i="9" s="1"/>
  <c r="O11" i="8"/>
  <c r="P30" i="8"/>
  <c r="M28" i="8"/>
  <c r="P28" i="8" s="1"/>
  <c r="O10" i="8"/>
  <c r="M414" i="8"/>
  <c r="P414" i="8" s="1"/>
  <c r="P419" i="8"/>
  <c r="L8" i="8"/>
  <c r="O8" i="8" s="1"/>
  <c r="P8" i="8"/>
  <c r="P11" i="8"/>
  <c r="P10" i="8"/>
  <c r="P8" i="7"/>
  <c r="O8" i="7"/>
  <c r="P37" i="7"/>
  <c r="M414" i="7"/>
  <c r="P414" i="7" s="1"/>
  <c r="O37" i="7"/>
  <c r="P10" i="7"/>
  <c r="P30" i="7"/>
  <c r="M28" i="7"/>
  <c r="P28" i="7" s="1"/>
  <c r="O10" i="7"/>
  <c r="P37" i="6"/>
  <c r="O37" i="6"/>
  <c r="O10" i="4"/>
  <c r="P37" i="5"/>
  <c r="L8" i="6"/>
  <c r="O8" i="6" s="1"/>
  <c r="P13" i="6"/>
  <c r="M10" i="6"/>
  <c r="M11" i="6"/>
  <c r="P11" i="6" s="1"/>
  <c r="P31" i="6"/>
  <c r="P30" i="6"/>
  <c r="M28" i="6"/>
  <c r="P467" i="6"/>
  <c r="M414" i="6"/>
  <c r="P414" i="6" s="1"/>
  <c r="N28" i="6"/>
  <c r="O28" i="6" s="1"/>
  <c r="O30" i="6"/>
  <c r="M414" i="5"/>
  <c r="P414" i="5" s="1"/>
  <c r="O8" i="4"/>
  <c r="O10" i="5"/>
  <c r="L8" i="5"/>
  <c r="O8" i="5" s="1"/>
  <c r="M28" i="5"/>
  <c r="P28" i="5" s="1"/>
  <c r="P30" i="5"/>
  <c r="P37" i="4"/>
  <c r="O37" i="4"/>
  <c r="P13" i="5"/>
  <c r="M10" i="5"/>
  <c r="M11" i="5"/>
  <c r="P11" i="5" s="1"/>
  <c r="P13" i="4"/>
  <c r="M10" i="4"/>
  <c r="M11" i="4"/>
  <c r="P11" i="4" s="1"/>
  <c r="O414" i="4"/>
  <c r="P30" i="4"/>
  <c r="M28" i="4"/>
  <c r="P28" i="4" s="1"/>
  <c r="O14" i="4"/>
  <c r="P14" i="4"/>
  <c r="P444" i="4"/>
  <c r="M414" i="4"/>
  <c r="P414" i="4" s="1"/>
  <c r="O37" i="3"/>
  <c r="P419" i="3"/>
  <c r="M414" i="3"/>
  <c r="P414" i="3" s="1"/>
  <c r="P30" i="3"/>
  <c r="M28" i="3"/>
  <c r="P28" i="3" s="1"/>
  <c r="P37" i="3"/>
  <c r="P13" i="3"/>
  <c r="M10" i="3"/>
  <c r="M11" i="3"/>
  <c r="P11" i="3" s="1"/>
  <c r="L8" i="3"/>
  <c r="O8" i="3" s="1"/>
  <c r="O11" i="3"/>
  <c r="O414" i="2"/>
  <c r="P523" i="2"/>
  <c r="M414" i="2"/>
  <c r="P414" i="2" s="1"/>
  <c r="O10" i="2"/>
  <c r="L8" i="2"/>
  <c r="O8" i="2" s="1"/>
  <c r="O37" i="2"/>
  <c r="P37" i="2"/>
  <c r="P13" i="2"/>
  <c r="M10" i="2"/>
  <c r="M11" i="2"/>
  <c r="P11" i="2" s="1"/>
  <c r="P30" i="2"/>
  <c r="M28" i="2"/>
  <c r="P28" i="2" s="1"/>
  <c r="P655" i="1"/>
  <c r="P544" i="1"/>
  <c r="O544" i="1"/>
  <c r="L8" i="1"/>
  <c r="N10" i="1"/>
  <c r="N8" i="1" s="1"/>
  <c r="N11" i="1"/>
  <c r="P11" i="1" s="1"/>
  <c r="P13" i="1"/>
  <c r="P31" i="1"/>
  <c r="O31" i="1"/>
  <c r="P444" i="1"/>
  <c r="O444" i="1"/>
  <c r="N414" i="1"/>
  <c r="O414" i="1" s="1"/>
  <c r="P37" i="1"/>
  <c r="N28" i="1"/>
  <c r="P30" i="1"/>
  <c r="O37" i="1"/>
  <c r="M8" i="1"/>
  <c r="P11" i="15" l="1"/>
  <c r="O10" i="15"/>
  <c r="N8" i="15"/>
  <c r="O8" i="15" s="1"/>
  <c r="P414" i="15"/>
  <c r="P10" i="15"/>
  <c r="M8" i="15"/>
  <c r="P10" i="12"/>
  <c r="P10" i="13"/>
  <c r="M8" i="13"/>
  <c r="P8" i="13" s="1"/>
  <c r="P10" i="11"/>
  <c r="M8" i="11"/>
  <c r="P8" i="11" s="1"/>
  <c r="P10" i="10"/>
  <c r="M8" i="10"/>
  <c r="P8" i="10" s="1"/>
  <c r="P10" i="9"/>
  <c r="M8" i="9"/>
  <c r="P8" i="9" s="1"/>
  <c r="P28" i="6"/>
  <c r="P10" i="6"/>
  <c r="M8" i="6"/>
  <c r="P8" i="6" s="1"/>
  <c r="P10" i="5"/>
  <c r="M8" i="5"/>
  <c r="P8" i="5" s="1"/>
  <c r="P10" i="4"/>
  <c r="M8" i="4"/>
  <c r="P8" i="4" s="1"/>
  <c r="P10" i="3"/>
  <c r="M8" i="3"/>
  <c r="P8" i="3" s="1"/>
  <c r="P10" i="2"/>
  <c r="M8" i="2"/>
  <c r="P8" i="2" s="1"/>
  <c r="O11" i="1"/>
  <c r="P414" i="1"/>
  <c r="O8" i="1"/>
  <c r="P28" i="1"/>
  <c r="O28" i="1"/>
  <c r="P10" i="1"/>
  <c r="P8" i="1"/>
  <c r="O10" i="1"/>
  <c r="P8" i="15" l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<sst xmlns="http://schemas.openxmlformats.org/spreadsheetml/2006/main" count="23314" uniqueCount="355">
  <si>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</si>
  <si>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</si>
  <si>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</si>
  <si>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</si>
  <si>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</si>
  <si>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</si>
  <si>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</si>
  <si>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</si>
  <si>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</si>
  <si>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</si>
  <si>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</si>
  <si>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</si>
  <si>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</si>
  <si>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</si>
  <si>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</si>
  <si>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</si>
  <si>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</si>
  <si>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</si>
  <si>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</si>
  <si>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</si>
  <si>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</si>
  <si>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</si>
  <si>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</si>
  <si>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</si>
  <si>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</si>
  <si>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</si>
  <si>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</si>
  <si>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</si>
  <si>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</si>
  <si>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</si>
  <si>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</si>
  <si>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</si>
  <si>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</si>
  <si>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</si>
  <si>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</si>
  <si>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</si>
  <si>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</si>
  <si>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</si>
  <si>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</si>
  <si>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</si>
  <si>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</si>
  <si>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</si>
  <si>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</si>
  <si>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</si>
  <si>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</si>
  <si>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</si>
  <si>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</si>
  <si>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</si>
  <si>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</si>
  <si>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</si>
  <si>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</si>
  <si>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</si>
  <si>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</si>
  <si>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</si>
  <si>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</si>
  <si>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</si>
  <si>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</si>
  <si>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</si>
  <si>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</si>
  <si>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</si>
  <si>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</si>
  <si>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</si>
  <si>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</si>
  <si>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</si>
  <si>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</si>
  <si>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</si>
  <si>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</si>
  <si>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</si>
  <si>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</si>
  <si>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</si>
  <si>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</si>
  <si>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</si>
  <si>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</si>
  <si>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</si>
  <si>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</si>
  <si>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</si>
  <si>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</si>
  <si>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</si>
  <si>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</si>
  <si>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</si>
  <si>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</si>
  <si>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</si>
  <si>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</si>
  <si>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</si>
  <si>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</si>
  <si>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</si>
  <si>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</si>
  <si>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</si>
  <si>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</si>
  <si>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</si>
  <si>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</si>
  <si>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</si>
  <si>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</si>
  <si>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</si>
  <si>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</si>
  <si>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</si>
  <si>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</si>
  <si>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</si>
  <si>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</si>
  <si>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</si>
  <si>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</si>
  <si>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</si>
  <si>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</si>
  <si>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</si>
  <si>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</si>
  <si>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</si>
  <si>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</si>
  <si>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</si>
  <si>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</si>
  <si>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</si>
  <si>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</si>
  <si>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</si>
  <si>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</si>
  <si>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</si>
  <si>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</si>
  <si>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</si>
  <si>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</si>
  <si>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</si>
  <si>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</si>
  <si>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</si>
  <si>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</si>
  <si>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</si>
  <si>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</si>
  <si>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</si>
  <si>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</si>
  <si>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</si>
  <si>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</si>
  <si>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</si>
  <si>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</si>
  <si>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</si>
  <si>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</si>
  <si>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</si>
  <si>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</si>
  <si>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</si>
  <si>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</si>
  <si>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</si>
  <si>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</si>
  <si>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</si>
  <si>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</si>
  <si>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</si>
  <si>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</si>
  <si>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</si>
  <si>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</si>
  <si>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</si>
  <si>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</si>
  <si>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</si>
  <si>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</si>
  <si>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</si>
  <si>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</si>
  <si>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</si>
  <si>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</si>
  <si>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</si>
  <si>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</si>
  <si>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</si>
  <si>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</si>
  <si>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</si>
  <si>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</si>
  <si>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</si>
  <si>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</si>
  <si>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</si>
  <si>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</si>
  <si>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</si>
  <si>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</si>
  <si>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</si>
  <si>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</si>
  <si>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</si>
  <si>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</si>
  <si>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</si>
  <si>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</si>
  <si>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</si>
  <si>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</si>
  <si>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</si>
  <si>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</si>
  <si>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</si>
  <si>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</si>
  <si>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</si>
  <si>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</si>
  <si>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</si>
  <si>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</si>
  <si>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</si>
  <si>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</si>
  <si>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</si>
  <si>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</si>
  <si>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</si>
  <si>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</si>
  <si>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</si>
  <si>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</si>
  <si>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</si>
  <si>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</si>
  <si>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</si>
  <si>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</si>
  <si>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</si>
  <si>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</si>
  <si>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</si>
  <si>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</si>
  <si>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</si>
  <si>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</si>
  <si>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</si>
  <si>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</si>
  <si>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</si>
  <si>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</si>
  <si>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</si>
  <si>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</si>
  <si>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</si>
  <si>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</si>
  <si>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</si>
  <si>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</si>
  <si>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</si>
  <si>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</si>
  <si>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</si>
  <si>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</si>
  <si>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</si>
  <si>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</si>
  <si>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</si>
  <si>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</si>
  <si>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</si>
  <si>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</si>
  <si>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</si>
  <si>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</si>
  <si>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</si>
  <si>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</si>
  <si>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</si>
  <si>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</si>
  <si>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</si>
  <si>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</si>
  <si>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</si>
  <si>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</si>
  <si>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</si>
  <si>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</si>
  <si>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</si>
  <si>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</si>
  <si>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</si>
  <si>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</si>
  <si>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</si>
  <si>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</si>
  <si>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</si>
  <si>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</si>
  <si>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</si>
  <si>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</si>
  <si>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</si>
  <si>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</si>
  <si>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</si>
  <si>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</si>
  <si>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</si>
  <si>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</si>
  <si>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</si>
  <si>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</si>
  <si>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</si>
  <si>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</si>
  <si>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</si>
  <si>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</si>
  <si>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</si>
  <si>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</si>
  <si>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</si>
  <si>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</si>
  <si>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</si>
  <si>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</si>
  <si>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</si>
  <si>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</si>
  <si>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</si>
  <si>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</si>
  <si>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</si>
  <si>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</si>
  <si>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</si>
  <si>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</si>
  <si>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</si>
  <si>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</si>
  <si>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</si>
  <si>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</si>
  <si>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</si>
  <si>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</si>
  <si>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</si>
  <si>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</si>
  <si>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</si>
  <si>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</si>
  <si>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</si>
  <si>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</si>
  <si>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</si>
  <si>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</si>
  <si>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</si>
  <si>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</si>
  <si>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</si>
  <si>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</si>
  <si>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</si>
  <si>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</si>
  <si>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</si>
  <si>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</si>
  <si>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</si>
  <si>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</si>
  <si>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</si>
  <si>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</si>
  <si>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</si>
  <si>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</si>
  <si>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</si>
  <si>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</si>
  <si>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</si>
  <si>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</si>
  <si>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</si>
  <si>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</si>
  <si>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</si>
  <si>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</si>
  <si>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</si>
  <si>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</si>
  <si>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</si>
  <si>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</si>
  <si>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</si>
  <si>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</si>
  <si>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</si>
  <si>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</si>
  <si>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</si>
  <si>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</si>
  <si>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</si>
  <si>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</si>
  <si>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</si>
  <si>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</si>
  <si>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</si>
  <si>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</si>
  <si>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</si>
  <si>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</si>
  <si>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</si>
  <si>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</si>
  <si>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</si>
  <si>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</si>
  <si>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</si>
  <si>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</si>
  <si>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</si>
  <si>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</si>
  <si>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</si>
  <si>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</si>
  <si>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</si>
  <si>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</si>
  <si>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</si>
  <si>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</si>
  <si>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</si>
  <si>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</si>
  <si>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</si>
  <si>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</si>
  <si>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</si>
  <si>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</si>
  <si>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</si>
  <si>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</si>
  <si>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</si>
  <si>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</si>
  <si>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</si>
  <si>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</si>
  <si>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</si>
  <si>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</si>
  <si>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</si>
  <si>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</si>
  <si>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</si>
  <si>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</si>
  <si>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</si>
  <si>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</si>
  <si>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</si>
  <si>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15 สิงหาคม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</si>
</sst>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1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8" fontId="64" fillId="10" borderId="11" xfId="0" applyNumberFormat="1" applyFont="1" applyFill="1" applyBorder="1" applyAlignment="1"/>
    <xf numFmtId="0" fontId="76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9" fontId="6" fillId="10" borderId="11" xfId="0" applyNumberFormat="1" applyFont="1" applyFill="1" applyBorder="1" applyAlignment="1"/>
    <xf numFmtId="191" fontId="4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ราธิวาส"/>
      <sheetName val="ผลการเบิกจ่ายเงินกองทุน"/>
      <sheetName val="ผลการเบิกจ่ายเงินงบประมาณ"/>
      <sheetName val="สรุปภาพรวมการเบิกจ่าย "/>
      <sheetName val="แผนปฏิบัติงาน"/>
      <sheetName val="เป้าการใช้ งปม.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>
        <row r="7">
          <cell r="F7">
            <v>26520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115701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25290</v>
          </cell>
        </row>
        <row r="27">
          <cell r="F27">
            <v>76950</v>
          </cell>
        </row>
        <row r="28">
          <cell r="F28">
            <v>10334</v>
          </cell>
        </row>
        <row r="29">
          <cell r="F29">
            <v>3797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95680</v>
          </cell>
        </row>
        <row r="47">
          <cell r="F47">
            <v>5760</v>
          </cell>
        </row>
        <row r="48">
          <cell r="F48">
            <v>36300</v>
          </cell>
        </row>
        <row r="49">
          <cell r="F49">
            <v>3000</v>
          </cell>
        </row>
        <row r="50">
          <cell r="F50">
            <v>11130</v>
          </cell>
        </row>
        <row r="51">
          <cell r="F51">
            <v>3500</v>
          </cell>
        </row>
        <row r="52">
          <cell r="F52">
            <v>26490</v>
          </cell>
        </row>
        <row r="53">
          <cell r="F53">
            <v>3800</v>
          </cell>
        </row>
        <row r="55">
          <cell r="F55">
            <v>5780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9400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20.25" customHeight="1">
      <c r="A2" s="829" t="s">
        <v>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20.25" customHeight="1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20.25" customHeight="1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124324473</v>
      </c>
      <c r="M8" s="22">
        <f t="shared" ca="1" si="0"/>
        <v>127135465.90000001</v>
      </c>
      <c r="N8" s="22">
        <f t="shared" ca="1" si="0"/>
        <v>86713354.559999987</v>
      </c>
      <c r="O8" s="22">
        <f t="shared" ref="O8:O16" ca="1" si="1">IF(L8&gt;0,N8*100/L8,0)</f>
        <v>69.747614823993644</v>
      </c>
      <c r="P8" s="22">
        <f t="shared" ref="P8:P16" ca="1" si="2">IF(M8&gt;0,N8*100/M8,0)</f>
        <v>68.205479836920929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124324473</v>
      </c>
      <c r="M10" s="30">
        <f t="shared" ca="1" si="4"/>
        <v>127135465.90000001</v>
      </c>
      <c r="N10" s="30">
        <f t="shared" ca="1" si="4"/>
        <v>86713354.559999987</v>
      </c>
      <c r="O10" s="30">
        <f t="shared" ca="1" si="1"/>
        <v>69.747614823993644</v>
      </c>
      <c r="P10" s="30">
        <f t="shared" ca="1" si="2"/>
        <v>68.205479836920929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53174573</v>
      </c>
      <c r="M11" s="38">
        <f t="shared" ca="1" si="5"/>
        <v>57246664.710000001</v>
      </c>
      <c r="N11" s="38">
        <f t="shared" ca="1" si="5"/>
        <v>48052623.429999992</v>
      </c>
      <c r="O11" s="38">
        <f t="shared" ca="1" si="1"/>
        <v>90.36767146207265</v>
      </c>
      <c r="P11" s="38">
        <f t="shared" ca="1" si="2"/>
        <v>83.939603596864274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53174573</v>
      </c>
      <c r="M13" s="45">
        <f t="shared" ca="1" si="7"/>
        <v>57246664.710000001</v>
      </c>
      <c r="N13" s="45">
        <f t="shared" ca="1" si="7"/>
        <v>48052623.429999992</v>
      </c>
      <c r="O13" s="45">
        <f t="shared" ca="1" si="1"/>
        <v>90.36767146207265</v>
      </c>
      <c r="P13" s="45">
        <f t="shared" ca="1" si="2"/>
        <v>83.939603596864274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69888801.189999998</v>
      </c>
      <c r="N14" s="38">
        <f t="shared" ca="1" si="8"/>
        <v>38660731.129999995</v>
      </c>
      <c r="O14" s="38">
        <f t="shared" ca="1" si="1"/>
        <v>54.33701400845257</v>
      </c>
      <c r="P14" s="38">
        <f t="shared" ca="1" si="2"/>
        <v>55.317490744900269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69888801.189999998</v>
      </c>
      <c r="N16" s="52">
        <f t="shared" ca="1" si="10"/>
        <v>38660731.129999995</v>
      </c>
      <c r="O16" s="52">
        <f t="shared" ca="1" si="1"/>
        <v>54.33701400845257</v>
      </c>
      <c r="P16" s="52">
        <f t="shared" ca="1" si="2"/>
        <v>55.317490744900269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110787127.28</v>
      </c>
      <c r="N18" s="22">
        <f t="shared" ca="1" si="11"/>
        <v>73405192.549999982</v>
      </c>
      <c r="O18" s="22">
        <f t="shared" ref="O18:O26" ca="1" si="12">IF(L18&gt;0,N18*100/L18,0)</f>
        <v>67.827429020636657</v>
      </c>
      <c r="P18" s="22">
        <f t="shared" ref="P18:P26" ca="1" si="13">IF(M18&gt;0,N18*100/M18,0)</f>
        <v>66.257871606759821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110787127.28</v>
      </c>
      <c r="N20" s="30">
        <f t="shared" ca="1" si="15"/>
        <v>73405192.549999982</v>
      </c>
      <c r="O20" s="30">
        <f t="shared" ca="1" si="12"/>
        <v>67.827429020636657</v>
      </c>
      <c r="P20" s="30">
        <f t="shared" ca="1" si="13"/>
        <v>66.257871606759821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40898326.090000004</v>
      </c>
      <c r="N21" s="38">
        <f t="shared" ca="1" si="16"/>
        <v>34744461.419999994</v>
      </c>
      <c r="O21" s="38">
        <f t="shared" ca="1" si="12"/>
        <v>93.717621422035947</v>
      </c>
      <c r="P21" s="38">
        <f t="shared" ca="1" si="13"/>
        <v>84.953260296135483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40898326.090000004</v>
      </c>
      <c r="N23" s="45">
        <f ca="1">N46+N58+N71+N93+N124+N137+N154+N186+N170+N266+N282+N303+N320+N333+N350+N394+N407</f>
        <v>34744461.419999994</v>
      </c>
      <c r="O23" s="45">
        <f t="shared" ca="1" si="12"/>
        <v>93.717621422035947</v>
      </c>
      <c r="P23" s="45">
        <f t="shared" ca="1" si="13"/>
        <v>84.953260296135483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69888801.189999998</v>
      </c>
      <c r="N24" s="38">
        <f t="shared" ca="1" si="18"/>
        <v>38660731.129999995</v>
      </c>
      <c r="O24" s="38">
        <f t="shared" ca="1" si="12"/>
        <v>54.33701400845257</v>
      </c>
      <c r="P24" s="38">
        <f t="shared" ca="1" si="13"/>
        <v>55.317490744900269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69888801.189999998</v>
      </c>
      <c r="N26" s="52">
        <f t="shared" ca="1" si="20"/>
        <v>38660731.129999995</v>
      </c>
      <c r="O26" s="52">
        <f t="shared" ca="1" si="12"/>
        <v>54.33701400845257</v>
      </c>
      <c r="P26" s="52">
        <f t="shared" ca="1" si="13"/>
        <v>55.317490744900269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16101010</v>
      </c>
      <c r="M28" s="22">
        <f t="shared" ca="1" si="21"/>
        <v>16348338.619999999</v>
      </c>
      <c r="N28" s="22">
        <f t="shared" ca="1" si="21"/>
        <v>13308162.01</v>
      </c>
      <c r="O28" s="22">
        <f t="shared" ref="O28:O37" ca="1" si="22">IF(L28&gt;0,N28*100/L28,0)</f>
        <v>82.654206226814338</v>
      </c>
      <c r="P28" s="22">
        <f t="shared" ref="P28:P31" ca="1" si="23">IF(M28&gt;0,N28*100/M28,0)</f>
        <v>81.403758016849793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16101010</v>
      </c>
      <c r="M30" s="30">
        <f t="shared" ca="1" si="25"/>
        <v>16348338.619999999</v>
      </c>
      <c r="N30" s="30">
        <f t="shared" ca="1" si="25"/>
        <v>13308162.01</v>
      </c>
      <c r="O30" s="30">
        <f t="shared" ca="1" si="22"/>
        <v>82.654206226814338</v>
      </c>
      <c r="P30" s="30">
        <f t="shared" ca="1" si="23"/>
        <v>81.403758016849793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16101010</v>
      </c>
      <c r="M31" s="38">
        <f t="shared" ca="1" si="26"/>
        <v>16348338.619999999</v>
      </c>
      <c r="N31" s="38">
        <f t="shared" ca="1" si="26"/>
        <v>13308162.01</v>
      </c>
      <c r="O31" s="38">
        <f t="shared" ca="1" si="22"/>
        <v>82.654206226814338</v>
      </c>
      <c r="P31" s="38">
        <f t="shared" ca="1" si="23"/>
        <v>81.403758016849793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16101010</v>
      </c>
      <c r="M33" s="45">
        <f t="shared" ca="1" si="28"/>
        <v>16348338.619999999</v>
      </c>
      <c r="N33" s="45">
        <f t="shared" ca="1" si="28"/>
        <v>13308162.01</v>
      </c>
      <c r="O33" s="45">
        <f t="shared" ca="1" si="22"/>
        <v>82.654206226814338</v>
      </c>
      <c r="P33" s="45">
        <f t="shared" ref="P33:P37" ca="1" si="29">IF(M33&gt;0,N33*100/M33,0)</f>
        <v>81.403758016849793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108446127.28</v>
      </c>
      <c r="N37" s="59">
        <f ca="1">N41+N53+N66+N88+N119+N132+N149+N165+N181+N261+N277+N298+N315+N328+N345+N389+N402</f>
        <v>73405192.549999982</v>
      </c>
      <c r="O37" s="59">
        <f t="shared" ca="1" si="22"/>
        <v>67.827429020636657</v>
      </c>
      <c r="P37" s="59">
        <f t="shared" ca="1" si="29"/>
        <v>67.688164059997391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6494168.0899999999</v>
      </c>
      <c r="N41" s="85">
        <f t="shared" ca="1" si="33"/>
        <v>5619635.9900000002</v>
      </c>
      <c r="O41" s="85">
        <f t="shared" ref="O41:O45" ca="1" si="34">IF(L41&gt;0,N41*100/L41,0)</f>
        <v>99.217560421140504</v>
      </c>
      <c r="P41" s="85">
        <f t="shared" ref="P41:P49" ca="1" si="35">IF(M41&gt;0,N41*100/M41,0)</f>
        <v>86.533577698017368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6494168.0899999999</v>
      </c>
      <c r="N43" s="92">
        <f t="shared" ca="1" si="37"/>
        <v>5619635.9900000002</v>
      </c>
      <c r="O43" s="92">
        <f t="shared" ca="1" si="34"/>
        <v>99.217560421140504</v>
      </c>
      <c r="P43" s="92">
        <f t="shared" ca="1" si="35"/>
        <v>86.533577698017368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6494168.0899999999</v>
      </c>
      <c r="N44" s="38">
        <f t="shared" ca="1" si="38"/>
        <v>5619635.9900000002</v>
      </c>
      <c r="O44" s="38">
        <f t="shared" ca="1" si="34"/>
        <v>99.217560421140504</v>
      </c>
      <c r="P44" s="38">
        <f t="shared" ca="1" si="35"/>
        <v>86.533577698017368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6494168.09)</f>
        <v>6494168.0899999999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5619635.99)</f>
        <v>5619635.9900000002</v>
      </c>
      <c r="O46" s="45">
        <f ca="1">IF(M46&gt;0,N46*100/M46,0)</f>
        <v>86.533577698017368</v>
      </c>
      <c r="P46" s="45">
        <f t="shared" ca="1" si="35"/>
        <v>86.533577698017368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12958408</v>
      </c>
      <c r="N53" s="116">
        <f t="shared" ca="1" si="41"/>
        <v>12355867.35</v>
      </c>
      <c r="O53" s="116">
        <f t="shared" ref="O53:O61" ca="1" si="42">IF(L53&gt;0,N53*100/L53,0)</f>
        <v>87.848952712070471</v>
      </c>
      <c r="P53" s="116">
        <f t="shared" ref="P53:P61" ca="1" si="43">IF(M53&gt;0,N53*100/M53,0)</f>
        <v>95.350195409806517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12958408</v>
      </c>
      <c r="N55" s="123">
        <f t="shared" ca="1" si="45"/>
        <v>12355867.35</v>
      </c>
      <c r="O55" s="123">
        <f t="shared" ca="1" si="42"/>
        <v>87.848952712070471</v>
      </c>
      <c r="P55" s="123">
        <f t="shared" ca="1" si="43"/>
        <v>95.350195409806517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8976258</v>
      </c>
      <c r="N56" s="38">
        <f t="shared" ca="1" si="46"/>
        <v>8396717.3499999996</v>
      </c>
      <c r="O56" s="38">
        <f t="shared" ca="1" si="42"/>
        <v>95.241910913999234</v>
      </c>
      <c r="P56" s="38">
        <f t="shared" ca="1" si="43"/>
        <v>93.543627533878819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8976258)</f>
        <v>8976258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8396717.35)</f>
        <v>8396717.3499999996</v>
      </c>
      <c r="O58" s="45">
        <f t="shared" ca="1" si="42"/>
        <v>95.241910913999234</v>
      </c>
      <c r="P58" s="45">
        <f t="shared" ca="1" si="43"/>
        <v>93.543627533878819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3982150</v>
      </c>
      <c r="N59" s="38">
        <f t="shared" ca="1" si="47"/>
        <v>3959150</v>
      </c>
      <c r="O59" s="38">
        <f t="shared" ca="1" si="42"/>
        <v>75.431059119400999</v>
      </c>
      <c r="P59" s="38">
        <f t="shared" ca="1" si="43"/>
        <v>99.42242256067702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3982150)</f>
        <v>3982150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3959150)</f>
        <v>3959150</v>
      </c>
      <c r="O61" s="52">
        <f t="shared" ca="1" si="42"/>
        <v>75.431059119400999</v>
      </c>
      <c r="P61" s="52">
        <f t="shared" ca="1" si="43"/>
        <v>99.42242256067702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3086200</v>
      </c>
      <c r="N66" s="155">
        <f t="shared" ca="1" si="51"/>
        <v>2781663.1499999901</v>
      </c>
      <c r="O66" s="155">
        <f t="shared" ref="O66:O74" ca="1" si="52">IF(L66&gt;0,N66*100/L66,0)</f>
        <v>99.908884060052799</v>
      </c>
      <c r="P66" s="155">
        <f t="shared" ref="P66:P74" ca="1" si="53">IF(M66&gt;0,N66*100/M66,0)</f>
        <v>90.132303480007451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3086200</v>
      </c>
      <c r="N68" s="45">
        <f t="shared" ca="1" si="55"/>
        <v>2781663.1499999901</v>
      </c>
      <c r="O68" s="45">
        <f t="shared" ca="1" si="52"/>
        <v>99.908884060052799</v>
      </c>
      <c r="P68" s="45">
        <f t="shared" ca="1" si="53"/>
        <v>90.132303480007451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3086200</v>
      </c>
      <c r="N69" s="38">
        <f t="shared" ca="1" si="56"/>
        <v>2781663.1499999901</v>
      </c>
      <c r="O69" s="38">
        <f t="shared" ca="1" si="52"/>
        <v>99.908884060052799</v>
      </c>
      <c r="P69" s="38">
        <f t="shared" ca="1" si="53"/>
        <v>90.132303480007451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3086200)</f>
        <v>3086200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2781663.14999999)</f>
        <v>2781663.1499999901</v>
      </c>
      <c r="O71" s="45">
        <f t="shared" ca="1" si="52"/>
        <v>99.908884060052799</v>
      </c>
      <c r="P71" s="45">
        <f t="shared" ca="1" si="53"/>
        <v>90.132303480007451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1)</f>
        <v>1</v>
      </c>
      <c r="K84" s="163">
        <f t="shared" ca="1" si="59"/>
        <v>25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2722980</v>
      </c>
      <c r="N88" s="155">
        <f t="shared" ca="1" si="64"/>
        <v>2309962.85</v>
      </c>
      <c r="O88" s="155">
        <f t="shared" ref="O88:O96" ca="1" si="65">IF(L88&gt;0,N88*100/L88,0)</f>
        <v>84.832163658932487</v>
      </c>
      <c r="P88" s="155">
        <f t="shared" ref="P88:P96" ca="1" si="66">IF(M88&gt;0,N88*100/M88,0)</f>
        <v>84.832163658932487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2722980</v>
      </c>
      <c r="N90" s="45">
        <f t="shared" ca="1" si="68"/>
        <v>2309962.85</v>
      </c>
      <c r="O90" s="45">
        <f t="shared" ca="1" si="65"/>
        <v>84.832163658932487</v>
      </c>
      <c r="P90" s="45">
        <f t="shared" ca="1" si="66"/>
        <v>84.832163658932487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2722980</v>
      </c>
      <c r="N91" s="38">
        <f t="shared" ca="1" si="69"/>
        <v>2309962.85</v>
      </c>
      <c r="O91" s="38">
        <f t="shared" ca="1" si="65"/>
        <v>84.832163658932487</v>
      </c>
      <c r="P91" s="38">
        <f t="shared" ca="1" si="66"/>
        <v>84.832163658932487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2722980)</f>
        <v>2722980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2309962.85)</f>
        <v>2309962.85</v>
      </c>
      <c r="O93" s="45">
        <f t="shared" ca="1" si="65"/>
        <v>84.832163658932487</v>
      </c>
      <c r="P93" s="45">
        <f t="shared" ca="1" si="66"/>
        <v>84.832163658932487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19</v>
      </c>
      <c r="K100" s="38">
        <f t="shared" ca="1" si="71"/>
        <v>100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11)</f>
        <v>11</v>
      </c>
      <c r="K106" s="38">
        <f t="shared" ref="K106:K107" ca="1" si="73">IF(I106&gt;0,J106*100/I106,0)</f>
        <v>100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11)</f>
        <v>11</v>
      </c>
      <c r="K107" s="38">
        <f t="shared" ca="1" si="73"/>
        <v>100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8)</f>
        <v>8</v>
      </c>
      <c r="K109" s="38">
        <f t="shared" ref="K109:K116" ca="1" si="74">IF(I109&gt;0,J109*100/I109,0)</f>
        <v>100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8)</f>
        <v>8</v>
      </c>
      <c r="K110" s="38">
        <f t="shared" ca="1" si="74"/>
        <v>100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56</v>
      </c>
      <c r="K111" s="195">
        <f t="shared" ca="1" si="74"/>
        <v>58.94736842105263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7</v>
      </c>
      <c r="K112" s="195">
        <f t="shared" ca="1" si="74"/>
        <v>36.842105263157897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56)</f>
        <v>56</v>
      </c>
      <c r="K113" s="38">
        <f t="shared" ca="1" si="74"/>
        <v>58.94736842105263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56)</f>
        <v>56</v>
      </c>
      <c r="K114" s="38">
        <f t="shared" ca="1" si="74"/>
        <v>58.94736842105263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5)</f>
        <v>5</v>
      </c>
      <c r="K115" s="38">
        <f t="shared" ca="1" si="74"/>
        <v>45.454545454545453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2)</f>
        <v>2</v>
      </c>
      <c r="K116" s="38">
        <f t="shared" ca="1" si="74"/>
        <v>25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0)</f>
        <v>0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9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2359095</v>
      </c>
      <c r="N132" s="155">
        <f t="shared" ca="1" si="86"/>
        <v>2080938.13</v>
      </c>
      <c r="O132" s="155">
        <f t="shared" ref="O132:O140" ca="1" si="87">IF(L132&gt;0,N132*100/L132,0)</f>
        <v>87.985392975757847</v>
      </c>
      <c r="P132" s="155">
        <f t="shared" ref="P132:P140" ca="1" si="88">IF(M132&gt;0,N132*100/M132,0)</f>
        <v>88.209170465793022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2359095</v>
      </c>
      <c r="N134" s="45">
        <f t="shared" ca="1" si="90"/>
        <v>2080938.13</v>
      </c>
      <c r="O134" s="45">
        <f t="shared" ca="1" si="87"/>
        <v>87.985392975757847</v>
      </c>
      <c r="P134" s="45">
        <f t="shared" ca="1" si="88"/>
        <v>88.209170465793022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1438095</v>
      </c>
      <c r="N135" s="38">
        <f t="shared" ca="1" si="91"/>
        <v>1159938.1299999999</v>
      </c>
      <c r="O135" s="38">
        <f t="shared" ca="1" si="87"/>
        <v>80.657962791053436</v>
      </c>
      <c r="P135" s="38">
        <f t="shared" ca="1" si="88"/>
        <v>80.657962791053436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1438095)</f>
        <v>1438095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1159938.13)</f>
        <v>1159938.1299999999</v>
      </c>
      <c r="O137" s="45">
        <f t="shared" ca="1" si="87"/>
        <v>80.657962791053436</v>
      </c>
      <c r="P137" s="45">
        <f t="shared" ca="1" si="88"/>
        <v>80.657962791053436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9)</f>
        <v>9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41</v>
      </c>
      <c r="K148" s="145">
        <f ca="1">IF(I148&gt;0,J148*100/I148,0)</f>
        <v>102.5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87040</v>
      </c>
      <c r="N149" s="155">
        <f t="shared" ca="1" si="95"/>
        <v>62632</v>
      </c>
      <c r="O149" s="155">
        <f t="shared" ref="O149:O157" ca="1" si="96">IF(L149&gt;0,N149*100/L149,0)</f>
        <v>313.16000000000003</v>
      </c>
      <c r="P149" s="155">
        <f t="shared" ref="P149:P157" ca="1" si="97">IF(M149&gt;0,N149*100/M149,0)</f>
        <v>71.95772058823529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87040</v>
      </c>
      <c r="N151" s="45">
        <f t="shared" ca="1" si="99"/>
        <v>62632</v>
      </c>
      <c r="O151" s="45">
        <f t="shared" ca="1" si="96"/>
        <v>313.16000000000003</v>
      </c>
      <c r="P151" s="45">
        <f t="shared" ca="1" si="97"/>
        <v>71.95772058823529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87040</v>
      </c>
      <c r="N152" s="38">
        <f t="shared" ca="1" si="100"/>
        <v>62632</v>
      </c>
      <c r="O152" s="38">
        <f t="shared" ca="1" si="96"/>
        <v>313.16000000000003</v>
      </c>
      <c r="P152" s="38">
        <f t="shared" ca="1" si="97"/>
        <v>71.95772058823529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87040)</f>
        <v>87040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62632)</f>
        <v>62632</v>
      </c>
      <c r="O154" s="45">
        <f t="shared" ca="1" si="96"/>
        <v>313.16000000000003</v>
      </c>
      <c r="P154" s="45">
        <f t="shared" ca="1" si="97"/>
        <v>71.95772058823529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41)</f>
        <v>41</v>
      </c>
      <c r="K159" s="38">
        <f ca="1">IF(I159&gt;0,J159*100/I159,0)</f>
        <v>102.5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958895</v>
      </c>
      <c r="N165" s="155">
        <f t="shared" ca="1" si="103"/>
        <v>601650</v>
      </c>
      <c r="O165" s="155">
        <f t="shared" ref="O165:O173" ca="1" si="104">IF(L165&gt;0,N165*100/L165,0)</f>
        <v>221.44316236956882</v>
      </c>
      <c r="P165" s="155">
        <f t="shared" ref="P165:P173" ca="1" si="105">IF(M165&gt;0,N165*100/M165,0)</f>
        <v>62.744096068912654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958895</v>
      </c>
      <c r="N167" s="45">
        <f t="shared" ca="1" si="107"/>
        <v>601650</v>
      </c>
      <c r="O167" s="45">
        <f t="shared" ca="1" si="104"/>
        <v>221.44316236956882</v>
      </c>
      <c r="P167" s="45">
        <f t="shared" ca="1" si="105"/>
        <v>62.744096068912654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958895</v>
      </c>
      <c r="N168" s="38">
        <f t="shared" ca="1" si="108"/>
        <v>601650</v>
      </c>
      <c r="O168" s="38">
        <f t="shared" ca="1" si="104"/>
        <v>221.44316236956882</v>
      </c>
      <c r="P168" s="38">
        <f t="shared" ca="1" si="105"/>
        <v>62.744096068912654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958895)</f>
        <v>958895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601650)</f>
        <v>601650</v>
      </c>
      <c r="O170" s="45">
        <f t="shared" ca="1" si="104"/>
        <v>221.44316236956882</v>
      </c>
      <c r="P170" s="45">
        <f t="shared" ca="1" si="105"/>
        <v>62.744096068912654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2190250</v>
      </c>
      <c r="N181" s="155">
        <f t="shared" ca="1" si="112"/>
        <v>1991231.32</v>
      </c>
      <c r="O181" s="155">
        <f t="shared" ref="O181:O189" ca="1" si="113">IF(L181&gt;0,N181*100/L181,0)</f>
        <v>96.194749758454108</v>
      </c>
      <c r="P181" s="155">
        <f t="shared" ref="P181:P189" ca="1" si="114">IF(M181&gt;0,N181*100/M181,0)</f>
        <v>90.913426321196212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2190250</v>
      </c>
      <c r="N183" s="45">
        <f t="shared" ca="1" si="116"/>
        <v>1991231.32</v>
      </c>
      <c r="O183" s="45">
        <f t="shared" ca="1" si="113"/>
        <v>96.194749758454108</v>
      </c>
      <c r="P183" s="45">
        <f t="shared" ca="1" si="114"/>
        <v>90.913426321196212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2190250</v>
      </c>
      <c r="N184" s="38">
        <f t="shared" ca="1" si="117"/>
        <v>1991231.32</v>
      </c>
      <c r="O184" s="38">
        <f t="shared" ca="1" si="113"/>
        <v>96.194749758454108</v>
      </c>
      <c r="P184" s="38">
        <f t="shared" ca="1" si="114"/>
        <v>90.913426321196212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2190250)</f>
        <v>2190250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1991231.32)</f>
        <v>1991231.32</v>
      </c>
      <c r="O186" s="45">
        <f t="shared" ca="1" si="113"/>
        <v>96.194749758454108</v>
      </c>
      <c r="P186" s="45">
        <f t="shared" ca="1" si="114"/>
        <v>90.913426321196212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52</v>
      </c>
      <c r="K190" s="273">
        <f ca="1">IF(I190&gt;0,J190*100/I190,0)</f>
        <v>92.857142857142861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72801)</f>
        <v>72801</v>
      </c>
      <c r="O191" s="155">
        <f ca="1">IF(L191&gt;0,N191*100/L191,0)</f>
        <v>86.667857142857144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52)</f>
        <v>52</v>
      </c>
      <c r="K193" s="38">
        <f ca="1">IF(I193&gt;0,J193*100/I193,0)</f>
        <v>92.857142857142861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2044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2044)</f>
        <v>2044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352057.62</v>
      </c>
      <c r="O198" s="155">
        <f ca="1">IF(L198&gt;0,N198*100/L198,0)</f>
        <v>94.133053475935824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20329)</f>
        <v>20329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225144.62)</f>
        <v>225144.62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106584)</f>
        <v>106584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28)</f>
        <v>28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128305</v>
      </c>
      <c r="O209" s="155">
        <f ca="1">IF(L209&gt;0,N209*100/L209,0)</f>
        <v>91.646428571428572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8000)</f>
        <v>8000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40000)</f>
        <v>40000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10)</f>
        <v>10</v>
      </c>
      <c r="K214" s="38">
        <f t="shared" ref="K214:K216" ca="1" si="12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164000</v>
      </c>
      <c r="K216" s="273">
        <f t="shared" ca="1" si="122"/>
        <v>68.61924686192468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98601.7</v>
      </c>
      <c r="O217" s="155">
        <f ca="1">IF(L217&gt;0,N217*100/L217,0)</f>
        <v>64.19381510416666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26430)</f>
        <v>26430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35965)</f>
        <v>35965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189000)</f>
        <v>189000</v>
      </c>
      <c r="K223" s="163">
        <f t="shared" ref="K223:K226" ca="1" si="124">IF(I223&gt;0,J223*100/I223,0)</f>
        <v>79.079497907949786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164000)</f>
        <v>164000</v>
      </c>
      <c r="K224" s="163">
        <f t="shared" ca="1" si="124"/>
        <v>68.61924686192468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249932.32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134633.32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29760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4</v>
      </c>
      <c r="K236" s="322">
        <f t="shared" ca="1" si="130"/>
        <v>100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249932.32</v>
      </c>
      <c r="O238" s="356">
        <f ca="1">IF(L238&gt;0,N238*100/L238,0)</f>
        <v>85.21388339584044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134633.32)</f>
        <v>134633.32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29760)</f>
        <v>29760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4)</f>
        <v>4</v>
      </c>
      <c r="K247" s="45">
        <f t="shared" ca="1" si="133"/>
        <v>100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222</v>
      </c>
      <c r="K260" s="254">
        <f ca="1">IF(I260&gt;0,J260*100/I260,0)</f>
        <v>77.622377622377627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641700</v>
      </c>
      <c r="N261" s="155">
        <f t="shared" ca="1" si="137"/>
        <v>530807.41999999899</v>
      </c>
      <c r="O261" s="155">
        <f t="shared" ref="O261:O269" ca="1" si="138">IF(L261&gt;0,N261*100/L261,0)</f>
        <v>82.718937198067465</v>
      </c>
      <c r="P261" s="155">
        <f t="shared" ref="P261:P269" ca="1" si="139">IF(M261&gt;0,N261*100/M261,0)</f>
        <v>82.718937198067465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641700</v>
      </c>
      <c r="N263" s="45">
        <f t="shared" ca="1" si="141"/>
        <v>530807.41999999899</v>
      </c>
      <c r="O263" s="45">
        <f t="shared" ca="1" si="138"/>
        <v>82.718937198067465</v>
      </c>
      <c r="P263" s="45">
        <f t="shared" ca="1" si="139"/>
        <v>82.718937198067465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641700</v>
      </c>
      <c r="N264" s="38">
        <f t="shared" ca="1" si="142"/>
        <v>530807.41999999899</v>
      </c>
      <c r="O264" s="38">
        <f t="shared" ca="1" si="138"/>
        <v>82.718937198067465</v>
      </c>
      <c r="P264" s="38">
        <f t="shared" ca="1" si="139"/>
        <v>82.718937198067465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641700)</f>
        <v>641700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530807.419999999)</f>
        <v>530807.41999999899</v>
      </c>
      <c r="O266" s="45">
        <f t="shared" ca="1" si="138"/>
        <v>82.718937198067465</v>
      </c>
      <c r="P266" s="45">
        <f t="shared" ca="1" si="139"/>
        <v>82.718937198067465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222)</f>
        <v>222</v>
      </c>
      <c r="K271" s="163">
        <f ca="1">IF(I271&gt;0,J271*100/I271,0)</f>
        <v>77.622377622377627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200</v>
      </c>
      <c r="K276" s="408">
        <f t="shared" ca="1" si="145"/>
        <v>100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82180</v>
      </c>
      <c r="O277" s="155">
        <f t="shared" ref="O277:O285" ca="1" si="148">IF(L277&gt;0,N277*100/L277,0)</f>
        <v>95.259070360496111</v>
      </c>
      <c r="P277" s="155">
        <f t="shared" ref="P277:P285" ca="1" si="149">IF(M277&gt;0,N277*100/M277,0)</f>
        <v>95.259070360496111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82180</v>
      </c>
      <c r="O279" s="45">
        <f t="shared" ca="1" si="148"/>
        <v>95.259070360496111</v>
      </c>
      <c r="P279" s="45">
        <f t="shared" ca="1" si="149"/>
        <v>95.259070360496111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82180</v>
      </c>
      <c r="O280" s="38">
        <f t="shared" ca="1" si="148"/>
        <v>95.259070360496111</v>
      </c>
      <c r="P280" s="38">
        <f t="shared" ca="1" si="149"/>
        <v>95.259070360496111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82180)</f>
        <v>82180</v>
      </c>
      <c r="O282" s="45">
        <f t="shared" ca="1" si="148"/>
        <v>95.259070360496111</v>
      </c>
      <c r="P282" s="45">
        <f t="shared" ca="1" si="149"/>
        <v>95.259070360496111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3">
        <f t="shared" ref="K287:K288" ca="1" si="154">IF(I287&gt;0,J287*100/I287,0)</f>
        <v>100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459000</v>
      </c>
      <c r="N298" s="155">
        <f t="shared" ca="1" si="158"/>
        <v>415572</v>
      </c>
      <c r="O298" s="155">
        <f t="shared" ref="O298:O306" ca="1" si="159">IF(L298&gt;0,N298*100/L298,0)</f>
        <v>100.86699029126214</v>
      </c>
      <c r="P298" s="155">
        <f t="shared" ref="P298:P306" ca="1" si="160">IF(M298&gt;0,N298*100/M298,0)</f>
        <v>90.538562091503266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459000</v>
      </c>
      <c r="N300" s="45">
        <f t="shared" ca="1" si="162"/>
        <v>415572</v>
      </c>
      <c r="O300" s="45">
        <f t="shared" ca="1" si="159"/>
        <v>100.86699029126214</v>
      </c>
      <c r="P300" s="45">
        <f t="shared" ca="1" si="160"/>
        <v>90.538562091503266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459000</v>
      </c>
      <c r="N301" s="38">
        <f t="shared" ca="1" si="163"/>
        <v>415572</v>
      </c>
      <c r="O301" s="38">
        <f t="shared" ca="1" si="159"/>
        <v>100.86699029126214</v>
      </c>
      <c r="P301" s="38">
        <f t="shared" ca="1" si="160"/>
        <v>90.538562091503266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459000)</f>
        <v>459000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415572)</f>
        <v>415572</v>
      </c>
      <c r="O303" s="45">
        <f t="shared" ca="1" si="159"/>
        <v>100.86699029126214</v>
      </c>
      <c r="P303" s="45">
        <f t="shared" ca="1" si="160"/>
        <v>90.538562091503266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20)</f>
        <v>20</v>
      </c>
      <c r="K311" s="38">
        <f t="shared" ca="1" si="165"/>
        <v>20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8)</f>
        <v>8</v>
      </c>
      <c r="K312" s="38">
        <f t="shared" ca="1" si="165"/>
        <v>40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4726341.1899999995</v>
      </c>
      <c r="N315" s="155">
        <f t="shared" ca="1" si="167"/>
        <v>4512429.4799999995</v>
      </c>
      <c r="O315" s="155">
        <f t="shared" ref="O315:O323" ca="1" si="168">IF(L315&gt;0,N315*100/L315,0)</f>
        <v>97.229680672268898</v>
      </c>
      <c r="P315" s="155">
        <f t="shared" ref="P315:P323" ca="1" si="169">IF(M315&gt;0,N315*100/M315,0)</f>
        <v>95.47405273126293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4726341.1899999995</v>
      </c>
      <c r="N317" s="45">
        <f t="shared" ca="1" si="171"/>
        <v>4512429.4799999995</v>
      </c>
      <c r="O317" s="45">
        <f t="shared" ca="1" si="168"/>
        <v>97.229680672268898</v>
      </c>
      <c r="P317" s="45">
        <f t="shared" ca="1" si="169"/>
        <v>95.47405273126293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1138900</v>
      </c>
      <c r="N318" s="38">
        <f t="shared" ca="1" si="172"/>
        <v>946797.35</v>
      </c>
      <c r="O318" s="38">
        <f t="shared" ca="1" si="168"/>
        <v>90.950754082612875</v>
      </c>
      <c r="P318" s="38">
        <f t="shared" ca="1" si="169"/>
        <v>83.132614803758017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1138900)</f>
        <v>1138900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946797.35)</f>
        <v>946797.35</v>
      </c>
      <c r="O320" s="45">
        <f t="shared" ca="1" si="168"/>
        <v>90.950754082612875</v>
      </c>
      <c r="P320" s="45">
        <f t="shared" ca="1" si="169"/>
        <v>83.132614803758017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3587441.19</v>
      </c>
      <c r="N321" s="38">
        <f t="shared" ca="1" si="173"/>
        <v>3565632.13</v>
      </c>
      <c r="O321" s="38">
        <f t="shared" ca="1" si="168"/>
        <v>99.045336944444443</v>
      </c>
      <c r="P321" s="38">
        <f t="shared" ca="1" si="169"/>
        <v>99.392071985436502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3587441.19)</f>
        <v>3587441.19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3565632.13)</f>
        <v>3565632.13</v>
      </c>
      <c r="O323" s="45">
        <f t="shared" ca="1" si="168"/>
        <v>99.045336944444443</v>
      </c>
      <c r="P323" s="45">
        <f t="shared" ca="1" si="169"/>
        <v>99.392071985436502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37293</v>
      </c>
      <c r="K327" s="446">
        <f ca="1">IF(I327&gt;0,J327*100/I327,0)</f>
        <v>205.13201320132012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2341000</v>
      </c>
      <c r="N328" s="155">
        <f t="shared" ca="1" si="174"/>
        <v>1899198.98</v>
      </c>
      <c r="O328" s="155">
        <f t="shared" ref="O328:O336" ca="1" si="175">IF(L328&gt;0,N328*100/L328,0)</f>
        <v>82.681714410100128</v>
      </c>
      <c r="P328" s="155">
        <f t="shared" ref="P328:P336" ca="1" si="176">IF(M328&gt;0,N328*100/M328,0)</f>
        <v>81.127679624092266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2341000</v>
      </c>
      <c r="N330" s="45">
        <f t="shared" ca="1" si="178"/>
        <v>1899198.98</v>
      </c>
      <c r="O330" s="45">
        <f t="shared" ca="1" si="175"/>
        <v>82.681714410100128</v>
      </c>
      <c r="P330" s="45">
        <f t="shared" ca="1" si="176"/>
        <v>81.127679624092266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2332000</v>
      </c>
      <c r="N331" s="38">
        <f t="shared" ca="1" si="179"/>
        <v>1899198.98</v>
      </c>
      <c r="O331" s="38">
        <f t="shared" ca="1" si="175"/>
        <v>82.681714410100128</v>
      </c>
      <c r="P331" s="38">
        <f t="shared" ca="1" si="176"/>
        <v>81.440779588336198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2332000)</f>
        <v>2332000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1899198.98)</f>
        <v>1899198.98</v>
      </c>
      <c r="O333" s="45">
        <f t="shared" ca="1" si="175"/>
        <v>82.681714410100128</v>
      </c>
      <c r="P333" s="45">
        <f t="shared" ca="1" si="176"/>
        <v>81.440779588336198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9000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9000)</f>
        <v>9000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35552)</f>
        <v>35552</v>
      </c>
      <c r="K338" s="38">
        <f ca="1">IF(I338&gt;0,J338*100/I338,0)</f>
        <v>195.55555555555554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48)</f>
        <v>48</v>
      </c>
      <c r="K340" s="38">
        <f ca="1">IF(I340&gt;0,J340*100/I340,0)</f>
        <v>87.272727272727266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1684)</f>
        <v>1684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55)</f>
        <v>55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11633780</v>
      </c>
      <c r="N345" s="155">
        <f t="shared" ca="1" si="181"/>
        <v>9293684.879999999</v>
      </c>
      <c r="O345" s="155">
        <f t="shared" ref="O345:O353" ca="1" si="182">IF(L345&gt;0,N345*100/L345,0)</f>
        <v>91.647641428031861</v>
      </c>
      <c r="P345" s="155">
        <f t="shared" ref="P345:P353" ca="1" si="183">IF(M345&gt;0,N345*100/M345,0)</f>
        <v>79.885341479725412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11633780</v>
      </c>
      <c r="N347" s="45">
        <f t="shared" ca="1" si="185"/>
        <v>9293684.879999999</v>
      </c>
      <c r="O347" s="45">
        <f t="shared" ca="1" si="182"/>
        <v>91.647641428031861</v>
      </c>
      <c r="P347" s="45">
        <f t="shared" ca="1" si="183"/>
        <v>79.885341479725412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10286570</v>
      </c>
      <c r="N348" s="38">
        <f t="shared" ca="1" si="186"/>
        <v>7946474.8799999999</v>
      </c>
      <c r="O348" s="38">
        <f t="shared" ca="1" si="182"/>
        <v>90.214019914922801</v>
      </c>
      <c r="P348" s="38">
        <f t="shared" ca="1" si="183"/>
        <v>77.250967815316471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10286570)</f>
        <v>10286570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7946474.88)</f>
        <v>7946474.8799999999</v>
      </c>
      <c r="O350" s="45">
        <f t="shared" ca="1" si="182"/>
        <v>90.214019914922801</v>
      </c>
      <c r="P350" s="45">
        <f t="shared" ca="1" si="183"/>
        <v>77.250967815316471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1347210</v>
      </c>
      <c r="N351" s="38">
        <f t="shared" ca="1" si="187"/>
        <v>1347210</v>
      </c>
      <c r="O351" s="38">
        <f t="shared" ca="1" si="182"/>
        <v>101.12670770154631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1347210)</f>
        <v>1347210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1347210)</f>
        <v>1347210</v>
      </c>
      <c r="O353" s="45">
        <f t="shared" ca="1" si="182"/>
        <v>101.12670770154631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2225)</f>
        <v>2225</v>
      </c>
      <c r="J355" s="465">
        <f ca="1">J362</f>
        <v>1406</v>
      </c>
      <c r="K355" s="466">
        <f ca="1">IF(I355&gt;0,J355*100/I355,0)</f>
        <v>63.19101123595506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2520)</f>
        <v>2520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20194)</f>
        <v>20194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21649.86)</f>
        <v>21649.86</v>
      </c>
      <c r="K359" s="38">
        <f t="shared" ca="1" si="188"/>
        <v>107.20936911954045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2225)</f>
        <v>2225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2170)</f>
        <v>2170</v>
      </c>
      <c r="K360" s="38">
        <f t="shared" ca="1" si="188"/>
        <v>97.528089887640448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20474.31)</f>
        <v>20474.310000000001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2225)</f>
        <v>2225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1406)</f>
        <v>1406</v>
      </c>
      <c r="K362" s="38">
        <f t="shared" ca="1" si="188"/>
        <v>63.19101123595506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13265.15)</f>
        <v>13265.15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4350</v>
      </c>
      <c r="J364" s="479">
        <f t="shared" ca="1" si="189"/>
        <v>4025</v>
      </c>
      <c r="K364" s="480">
        <f t="shared" ca="1" si="188"/>
        <v>92.52873563218391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812</v>
      </c>
      <c r="K365" s="492">
        <f t="shared" ca="1" si="188"/>
        <v>81.52610441767068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1069)</f>
        <v>1069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9189.41)</f>
        <v>9189.41</v>
      </c>
      <c r="K369" s="38">
        <f t="shared" ca="1" si="190"/>
        <v>102.29778470444172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1050)</f>
        <v>1050</v>
      </c>
      <c r="K370" s="38">
        <f t="shared" ca="1" si="190"/>
        <v>105.42168674698796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10608.24)</f>
        <v>10608.24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812)</f>
        <v>812</v>
      </c>
      <c r="K372" s="38">
        <f t="shared" ca="1" si="190"/>
        <v>81.52610441767068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7858.7)</f>
        <v>7858.7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3354)</f>
        <v>3354</v>
      </c>
      <c r="J374" s="491">
        <f ca="1">J381</f>
        <v>3213</v>
      </c>
      <c r="K374" s="492">
        <f t="shared" ca="1" si="190"/>
        <v>95.796064400715565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1451)</f>
        <v>1451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11211)</f>
        <v>11211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12524.5)</f>
        <v>12524.5</v>
      </c>
      <c r="K378" s="498">
        <f t="shared" ca="1" si="191"/>
        <v>111.71617161716172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3354)</f>
        <v>3354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3760)</f>
        <v>3760</v>
      </c>
      <c r="K379" s="498">
        <f t="shared" ca="1" si="191"/>
        <v>112.10494931425164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43826)</f>
        <v>43826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3354)</f>
        <v>3354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3213)</f>
        <v>3213</v>
      </c>
      <c r="K381" s="498">
        <f t="shared" ca="1" si="191"/>
        <v>95.796064400715565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38953.55)</f>
        <v>38953.550000000003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352)</f>
        <v>352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160)</f>
        <v>160</v>
      </c>
      <c r="K385" s="506">
        <f ca="1">IF(I385&gt;0,J385*100/I385,0)</f>
        <v>45.454545454545453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13</v>
      </c>
      <c r="K401" s="527">
        <f t="shared" ca="1" si="200"/>
        <v>86.666666666666671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28825739</v>
      </c>
      <c r="O402" s="155">
        <f t="shared" ref="O402:O410" ca="1" si="203">IF(L402&gt;0,N402*100/L402,0)</f>
        <v>84.781585294117647</v>
      </c>
      <c r="P402" s="155">
        <f t="shared" ref="P402:P410" ca="1" si="204">IF(M402&gt;0,N402*100/M402,0)</f>
        <v>84.781585294117647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28825739</v>
      </c>
      <c r="O404" s="45">
        <f t="shared" ca="1" si="203"/>
        <v>84.781585294117647</v>
      </c>
      <c r="P404" s="45">
        <f t="shared" ca="1" si="204"/>
        <v>84.781585294117647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28825739</v>
      </c>
      <c r="O408" s="38">
        <f t="shared" ca="1" si="203"/>
        <v>84.781585294117647</v>
      </c>
      <c r="P408" s="38">
        <f t="shared" ca="1" si="204"/>
        <v>84.781585294117647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28825739)</f>
        <v>28825739</v>
      </c>
      <c r="O410" s="45">
        <f t="shared" ca="1" si="203"/>
        <v>84.781585294117647</v>
      </c>
      <c r="P410" s="45">
        <f t="shared" ca="1" si="204"/>
        <v>84.781585294117647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13)</f>
        <v>13</v>
      </c>
      <c r="K412" s="38">
        <f t="shared" ref="K412:K413" ca="1" si="209">IF(I412&gt;0,J412*100/I412,0)</f>
        <v>86.666666666666671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660431)</f>
        <v>660431</v>
      </c>
      <c r="K413" s="545">
        <f t="shared" ca="1" si="209"/>
        <v>82.989570243779838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16101010</v>
      </c>
      <c r="M414" s="553">
        <f t="shared" ca="1" si="210"/>
        <v>16348338.619999999</v>
      </c>
      <c r="N414" s="553">
        <f t="shared" ca="1" si="210"/>
        <v>13308162.01</v>
      </c>
      <c r="O414" s="553">
        <f ca="1">IF(L414&gt;0,N414*100/L414,0)</f>
        <v>82.654206226814338</v>
      </c>
      <c r="P414" s="553">
        <f ca="1">IF(M414&gt;0,N414*100/M414,0)</f>
        <v>81.403758016849793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15</v>
      </c>
      <c r="K418" s="570">
        <f t="shared" ca="1" si="212"/>
        <v>100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46" t="s">
        <v>17</v>
      </c>
      <c r="E419" s="847"/>
      <c r="F419" s="847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1121510</v>
      </c>
      <c r="N419" s="155">
        <f t="shared" ca="1" si="214"/>
        <v>988135.73</v>
      </c>
      <c r="O419" s="155">
        <f t="shared" ref="O419:O424" ca="1" si="215">IF(L419&gt;0,N419*100/L419,0)</f>
        <v>90.06633093918623</v>
      </c>
      <c r="P419" s="155">
        <f t="shared" ref="P419:P424" ca="1" si="216">IF(M419&gt;0,N419*100/M419,0)</f>
        <v>88.107616517017235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1121510</v>
      </c>
      <c r="N421" s="45">
        <f t="shared" ca="1" si="218"/>
        <v>988135.73</v>
      </c>
      <c r="O421" s="45">
        <f t="shared" ca="1" si="215"/>
        <v>90.06633093918623</v>
      </c>
      <c r="P421" s="45">
        <f t="shared" ca="1" si="216"/>
        <v>88.107616517017235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1121510</v>
      </c>
      <c r="N422" s="38">
        <f t="shared" ca="1" si="219"/>
        <v>988135.73</v>
      </c>
      <c r="O422" s="38">
        <f t="shared" ca="1" si="215"/>
        <v>90.06633093918623</v>
      </c>
      <c r="P422" s="38">
        <f t="shared" ca="1" si="216"/>
        <v>88.107616517017235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1121510)</f>
        <v>1121510</v>
      </c>
      <c r="N424" s="45">
        <f ca="1">N425+N426+N427+N428</f>
        <v>988135.73</v>
      </c>
      <c r="O424" s="45">
        <f t="shared" ca="1" si="215"/>
        <v>90.06633093918623</v>
      </c>
      <c r="P424" s="45">
        <f t="shared" ca="1" si="216"/>
        <v>88.107616517017235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579935)</f>
        <v>579935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408200.73)</f>
        <v>408200.73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15</v>
      </c>
      <c r="K434" s="195">
        <f t="shared" ca="1" si="223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14)</f>
        <v>14</v>
      </c>
      <c r="K440" s="38">
        <f t="shared" ca="1" si="225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820</v>
      </c>
      <c r="K443" s="570">
        <f t="shared" ca="1" si="225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48" t="s">
        <v>17</v>
      </c>
      <c r="E444" s="842"/>
      <c r="F444" s="842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1830414.11</v>
      </c>
      <c r="O444" s="195">
        <f t="shared" ref="O444:O449" ca="1" si="229">IF(L444&gt;0,N444*100/L444,0)</f>
        <v>87.531040666424374</v>
      </c>
      <c r="P444" s="195">
        <f t="shared" ref="P444:P449" ca="1" si="230">IF(M444&gt;0,N444*100/M444,0)</f>
        <v>87.531040666424374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1830414.11</v>
      </c>
      <c r="O446" s="45">
        <f t="shared" ca="1" si="229"/>
        <v>87.531040666424374</v>
      </c>
      <c r="P446" s="45">
        <f t="shared" ca="1" si="230"/>
        <v>87.531040666424374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1830414.11</v>
      </c>
      <c r="O447" s="38">
        <f t="shared" ca="1" si="229"/>
        <v>87.531040666424374</v>
      </c>
      <c r="P447" s="38">
        <f t="shared" ca="1" si="230"/>
        <v>87.531040666424374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1830414.11</v>
      </c>
      <c r="O449" s="45">
        <f t="shared" ca="1" si="229"/>
        <v>87.531040666424374</v>
      </c>
      <c r="P449" s="45">
        <f t="shared" ca="1" si="230"/>
        <v>87.531040666424374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360953.6)</f>
        <v>360953.59999999998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857295)</f>
        <v>857295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440798.23)</f>
        <v>440798.23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171367.28)</f>
        <v>171367.28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520)</f>
        <v>520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195)</f>
        <v>195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4380</v>
      </c>
      <c r="K466" s="570">
        <f t="shared" ca="1" si="237"/>
        <v>91.25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48" t="s">
        <v>17</v>
      </c>
      <c r="E467" s="842"/>
      <c r="F467" s="842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3560855.03</v>
      </c>
      <c r="O467" s="195">
        <f t="shared" ref="O467:O472" ca="1" si="239">IF(L467&gt;0,N467*100/L467,0)</f>
        <v>82.595507233837836</v>
      </c>
      <c r="P467" s="195">
        <f t="shared" ref="P467:P472" ca="1" si="240">IF(M467&gt;0,N467*100/M467,0)</f>
        <v>82.595507233837836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3560855.03</v>
      </c>
      <c r="O469" s="45">
        <f t="shared" ca="1" si="239"/>
        <v>82.595507233837836</v>
      </c>
      <c r="P469" s="45">
        <f t="shared" ca="1" si="240"/>
        <v>82.595507233837836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3560855.03</v>
      </c>
      <c r="O470" s="38">
        <f t="shared" ca="1" si="239"/>
        <v>82.595507233837836</v>
      </c>
      <c r="P470" s="38">
        <f t="shared" ca="1" si="240"/>
        <v>82.595507233837836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3560855.03</v>
      </c>
      <c r="O472" s="45">
        <f t="shared" ca="1" si="239"/>
        <v>82.595507233837836</v>
      </c>
      <c r="P472" s="45">
        <f t="shared" ca="1" si="240"/>
        <v>82.595507233837836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684456.72)</f>
        <v>684456.72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2461992)</f>
        <v>2461992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91500)</f>
        <v>91500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322906.31)</f>
        <v>322906.31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4225)</f>
        <v>4225</v>
      </c>
      <c r="K483" s="38">
        <f ca="1">IF(I483&gt;0,J483*100/I483,0)</f>
        <v>97.800925925925924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469)</f>
        <v>469</v>
      </c>
      <c r="K487" s="38">
        <f ca="1">IF(I487&gt;0,J487*100/I487,0)</f>
        <v>97.708333333333329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3940)</f>
        <v>3940</v>
      </c>
      <c r="K495" s="38">
        <f ca="1">IF(I495&gt;0,J495*100/I495,0)</f>
        <v>91.203703703703709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1010)</f>
        <v>1010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440)</f>
        <v>440</v>
      </c>
      <c r="K498" s="38">
        <f ca="1">IF(I498&gt;0,J498*100/I498,0)</f>
        <v>91.666666666666671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110)</f>
        <v>110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49" t="s">
        <v>17</v>
      </c>
      <c r="E502" s="842"/>
      <c r="F502" s="842"/>
      <c r="G502" s="602"/>
      <c r="H502" s="645" t="s">
        <v>12</v>
      </c>
      <c r="I502" s="44"/>
      <c r="J502" s="44"/>
      <c r="K502" s="45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2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48" t="s">
        <v>17</v>
      </c>
      <c r="E523" s="842"/>
      <c r="F523" s="842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1115730</v>
      </c>
      <c r="O523" s="195">
        <f t="shared" ref="O523:O528" ca="1" si="261">IF(L523&gt;0,N523*100/L523,0)</f>
        <v>66.621087452380664</v>
      </c>
      <c r="P523" s="195">
        <f t="shared" ref="P523:P528" ca="1" si="262">IF(M523&gt;0,N523*100/M523,0)</f>
        <v>66.621087452380664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1115730</v>
      </c>
      <c r="O525" s="45">
        <f t="shared" ca="1" si="261"/>
        <v>66.621087452380664</v>
      </c>
      <c r="P525" s="45">
        <f t="shared" ca="1" si="262"/>
        <v>66.621087452380664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1115730</v>
      </c>
      <c r="O526" s="38">
        <f t="shared" ca="1" si="261"/>
        <v>66.621087452380664</v>
      </c>
      <c r="P526" s="38">
        <f t="shared" ca="1" si="262"/>
        <v>66.621087452380664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1115730</v>
      </c>
      <c r="O528" s="45">
        <f t="shared" ca="1" si="261"/>
        <v>66.621087452380664</v>
      </c>
      <c r="P528" s="45">
        <f t="shared" ca="1" si="262"/>
        <v>66.621087452380664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450980)</f>
        <v>450980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541330)</f>
        <v>541330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123420)</f>
        <v>123420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228</v>
      </c>
      <c r="E537" s="575"/>
      <c r="F537" s="575"/>
      <c r="G537" s="189"/>
      <c r="H537" s="36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110)</f>
        <v>110</v>
      </c>
      <c r="K542" s="38">
        <f t="shared" ca="1" si="269"/>
        <v>57.89473684210526</v>
      </c>
      <c r="L542" s="38"/>
      <c r="M542" s="38"/>
      <c r="N542" s="38"/>
      <c r="O542" s="38"/>
      <c r="P542" s="3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380540</v>
      </c>
      <c r="J543" s="686">
        <f t="shared" ca="1" si="270"/>
        <v>368342.39999999997</v>
      </c>
      <c r="K543" s="687">
        <f t="shared" ca="1" si="269"/>
        <v>96.794660219687813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850" t="s">
        <v>17</v>
      </c>
      <c r="E544" s="847"/>
      <c r="F544" s="847"/>
      <c r="G544" s="690"/>
      <c r="H544" s="275" t="s">
        <v>12</v>
      </c>
      <c r="I544" s="153"/>
      <c r="J544" s="153"/>
      <c r="K544" s="154"/>
      <c r="L544" s="155">
        <f t="shared" ref="L544:N544" ca="1" si="271">L545+L546</f>
        <v>5249983</v>
      </c>
      <c r="M544" s="155">
        <f t="shared" ca="1" si="271"/>
        <v>5949111.5599999996</v>
      </c>
      <c r="N544" s="155">
        <f t="shared" ca="1" si="271"/>
        <v>4975303.4399999995</v>
      </c>
      <c r="O544" s="155">
        <f t="shared" ref="O544:O549" ca="1" si="272">IF(L544&gt;0,N544*100/L544,0)</f>
        <v>94.767991439210363</v>
      </c>
      <c r="P544" s="155">
        <f t="shared" ref="P544:P549" ca="1" si="273">IF(M544&gt;0,N544*100/M544,0)</f>
        <v>83.631032799122693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5249983</v>
      </c>
      <c r="M546" s="45">
        <f t="shared" ref="M546:N546" ca="1" si="276">M549+M556</f>
        <v>5949111.5599999996</v>
      </c>
      <c r="N546" s="45">
        <f t="shared" ca="1" si="276"/>
        <v>4975303.4399999995</v>
      </c>
      <c r="O546" s="45">
        <f t="shared" ca="1" si="272"/>
        <v>94.767991439210363</v>
      </c>
      <c r="P546" s="45">
        <f t="shared" ca="1" si="273"/>
        <v>83.631032799122693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5249983</v>
      </c>
      <c r="M547" s="38">
        <f t="shared" ca="1" si="277"/>
        <v>5949111.5599999996</v>
      </c>
      <c r="N547" s="38">
        <f t="shared" ca="1" si="277"/>
        <v>4975303.4399999995</v>
      </c>
      <c r="O547" s="38">
        <f t="shared" ca="1" si="272"/>
        <v>94.767991439210363</v>
      </c>
      <c r="P547" s="38">
        <f t="shared" ca="1" si="273"/>
        <v>83.631032799122693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5249983)</f>
        <v>5249983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5949111.56)</f>
        <v>5949111.5599999996</v>
      </c>
      <c r="N549" s="45">
        <f ca="1">N550+N551+N552+N553+N554</f>
        <v>4975303.4399999995</v>
      </c>
      <c r="O549" s="45">
        <f t="shared" ca="1" si="272"/>
        <v>94.767991439210363</v>
      </c>
      <c r="P549" s="45">
        <f t="shared" ca="1" si="273"/>
        <v>83.631032799122693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54492)</f>
        <v>54492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1284214.31)</f>
        <v>1284214.31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2632311.63)</f>
        <v>2632311.63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978643)</f>
        <v>978643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380540</v>
      </c>
      <c r="J559" s="675">
        <f t="shared" ca="1" si="281"/>
        <v>368342.39999999997</v>
      </c>
      <c r="K559" s="676">
        <f t="shared" ref="K559:K561" ca="1" si="282">IF(I559&gt;0,J559*100/I559,0)</f>
        <v>96.794660219687813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368342.39999999997</v>
      </c>
      <c r="K576" s="412">
        <f t="shared" ref="K576:K577" ca="1" si="287">IF(I576&gt;0,J576*100/I576,0)</f>
        <v>96.794660219687813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41325</v>
      </c>
      <c r="K577" s="412">
        <f t="shared" ca="1" si="287"/>
        <v>96.612428110534438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340899)</f>
        <v>340899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38478)</f>
        <v>38478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15127.58)</f>
        <v>15127.58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1297)</f>
        <v>1297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7064.1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872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7064.1)</f>
        <v>7064.1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872)</f>
        <v>872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5251.71999999999)</f>
        <v>5251.7199999999903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678)</f>
        <v>678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32184.125</v>
      </c>
      <c r="K592" s="676">
        <f t="shared" ref="K592:K594" ca="1" si="290">IF(I592&gt;0,J592*100/I592,0)</f>
        <v>72.202948634567932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32184.125</v>
      </c>
      <c r="K593" s="412">
        <f t="shared" ca="1" si="290"/>
        <v>72.202948634567932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2874</v>
      </c>
      <c r="K594" s="412">
        <f t="shared" ca="1" si="290"/>
        <v>67.943262411347519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25951.8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2222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25907.8)</f>
        <v>25907.8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2213)</f>
        <v>2213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44)</f>
        <v>44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9)</f>
        <v>9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92.26)</f>
        <v>92.26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4)</f>
        <v>4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3465.5549999999998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425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3210.555)</f>
        <v>3210.5549999999998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404)</f>
        <v>404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255)</f>
        <v>255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21)</f>
        <v>21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2766.77)</f>
        <v>2766.77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227)</f>
        <v>227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263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264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267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66</v>
      </c>
      <c r="K620" s="728">
        <f t="shared" ref="K620:K621" ca="1" si="297">IF(I620&gt;0,J620*100/I620,0)</f>
        <v>23.157894736842106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268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10</v>
      </c>
      <c r="K621" s="728">
        <f t="shared" ca="1" si="297"/>
        <v>25.641025641025642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65)</f>
        <v>65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9)</f>
        <v>9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1)</f>
        <v>1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1)</f>
        <v>1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324</v>
      </c>
      <c r="J628" s="740">
        <f t="shared" ca="1" si="298"/>
        <v>81</v>
      </c>
      <c r="K628" s="741">
        <f ca="1">IF(I628&gt;0,J628*100/I628,0)</f>
        <v>25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48" t="s">
        <v>17</v>
      </c>
      <c r="E629" s="842"/>
      <c r="F629" s="842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1090231.6599999999</v>
      </c>
      <c r="N629" s="195">
        <f t="shared" ca="1" si="299"/>
        <v>755046.3</v>
      </c>
      <c r="O629" s="195">
        <f t="shared" ref="O629:O634" ca="1" si="300">IF(L629&gt;0,N629*100/L629,0)</f>
        <v>48.438595815931791</v>
      </c>
      <c r="P629" s="195">
        <f t="shared" ref="P629:P634" ca="1" si="301">IF(M629&gt;0,N629*100/M629,0)</f>
        <v>69.255583716950582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1090231.6599999999</v>
      </c>
      <c r="N631" s="45">
        <f t="shared" ca="1" si="303"/>
        <v>755046.3</v>
      </c>
      <c r="O631" s="45">
        <f t="shared" ca="1" si="300"/>
        <v>48.438595815931791</v>
      </c>
      <c r="P631" s="45">
        <f t="shared" ca="1" si="301"/>
        <v>69.255583716950582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1090231.6599999999</v>
      </c>
      <c r="N632" s="38">
        <f t="shared" ca="1" si="304"/>
        <v>755046.3</v>
      </c>
      <c r="O632" s="38">
        <f t="shared" ca="1" si="300"/>
        <v>48.438595815931791</v>
      </c>
      <c r="P632" s="38">
        <f t="shared" ca="1" si="301"/>
        <v>69.255583716950582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1090231.66)</f>
        <v>1090231.6599999999</v>
      </c>
      <c r="N634" s="45">
        <f ca="1">N635+N636+N637+N638</f>
        <v>755046.3</v>
      </c>
      <c r="O634" s="45">
        <f t="shared" ca="1" si="300"/>
        <v>48.438595815931791</v>
      </c>
      <c r="P634" s="45">
        <f t="shared" ca="1" si="301"/>
        <v>69.255583716950582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46650)</f>
        <v>46650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19656)</f>
        <v>19656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243212.66)</f>
        <v>243212.66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445527.64)</f>
        <v>445527.64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3)</f>
        <v>3</v>
      </c>
      <c r="K643" s="163">
        <f t="shared" ref="K643:K652" ca="1" si="308">IF(I643&gt;0,J643*100/I643,0)</f>
        <v>60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1)</f>
        <v>1</v>
      </c>
      <c r="K644" s="163">
        <f t="shared" ca="1" si="308"/>
        <v>20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146)</f>
        <v>146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44.51)</f>
        <v>44.51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224)</f>
        <v>224</v>
      </c>
      <c r="K647" s="163">
        <f t="shared" ca="1" si="308"/>
        <v>69.135802469135797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64.72)</f>
        <v>64.72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139)</f>
        <v>139</v>
      </c>
      <c r="K649" s="163">
        <f t="shared" ca="1" si="308"/>
        <v>42.901234567901234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37.65)</f>
        <v>37.65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81)</f>
        <v>81</v>
      </c>
      <c r="K651" s="163">
        <f t="shared" ca="1" si="308"/>
        <v>25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22)</f>
        <v>22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48" t="s">
        <v>17</v>
      </c>
      <c r="E655" s="842"/>
      <c r="F655" s="842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49268.4</v>
      </c>
      <c r="N655" s="195">
        <f t="shared" ca="1" si="310"/>
        <v>38617.4</v>
      </c>
      <c r="O655" s="195">
        <f t="shared" ref="O655:O660" ca="1" si="311">IF(L655&gt;0,N655*100/L655,0)</f>
        <v>70.213454545454539</v>
      </c>
      <c r="P655" s="195">
        <f t="shared" ref="P655:P660" ca="1" si="312">IF(M655&gt;0,N655*100/M655,0)</f>
        <v>78.381680752774599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49268.4</v>
      </c>
      <c r="N657" s="45">
        <f t="shared" ca="1" si="314"/>
        <v>38617.4</v>
      </c>
      <c r="O657" s="45">
        <f t="shared" ca="1" si="311"/>
        <v>70.213454545454539</v>
      </c>
      <c r="P657" s="45">
        <f t="shared" ca="1" si="312"/>
        <v>78.381680752774599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49268.4</v>
      </c>
      <c r="N658" s="38">
        <f t="shared" ca="1" si="315"/>
        <v>38617.4</v>
      </c>
      <c r="O658" s="38">
        <f t="shared" ca="1" si="311"/>
        <v>70.213454545454539</v>
      </c>
      <c r="P658" s="38">
        <f t="shared" ca="1" si="312"/>
        <v>78.381680752774599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49268.4)</f>
        <v>49268.4</v>
      </c>
      <c r="N660" s="45">
        <f ca="1">N661+N662+N663+N664</f>
        <v>38617.4</v>
      </c>
      <c r="O660" s="45">
        <f t="shared" ca="1" si="311"/>
        <v>70.213454545454539</v>
      </c>
      <c r="P660" s="45">
        <f t="shared" ca="1" si="312"/>
        <v>78.381680752774599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38617.4)</f>
        <v>38617.4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1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48" t="s">
        <v>17</v>
      </c>
      <c r="E685" s="842"/>
      <c r="F685" s="842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61120</v>
      </c>
      <c r="N685" s="195">
        <f t="shared" ca="1" si="320"/>
        <v>44060</v>
      </c>
      <c r="O685" s="195">
        <f t="shared" ref="O685:O688" ca="1" si="321">IF(L685&gt;0,N685*100/L685,0)</f>
        <v>69.892131979695435</v>
      </c>
      <c r="P685" s="195">
        <f t="shared" ref="P685:P688" ca="1" si="322">IF(M685&gt;0,N685*100/M685,0)</f>
        <v>72.087696335078533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61120</v>
      </c>
      <c r="N687" s="45">
        <f t="shared" ca="1" si="324"/>
        <v>44060</v>
      </c>
      <c r="O687" s="45">
        <f t="shared" ca="1" si="321"/>
        <v>69.892131979695435</v>
      </c>
      <c r="P687" s="45">
        <f t="shared" ca="1" si="322"/>
        <v>72.087696335078533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61120</v>
      </c>
      <c r="N688" s="38">
        <f t="shared" ca="1" si="325"/>
        <v>44060</v>
      </c>
      <c r="O688" s="38">
        <f t="shared" ca="1" si="321"/>
        <v>69.892131979695435</v>
      </c>
      <c r="P688" s="38">
        <f t="shared" ca="1" si="322"/>
        <v>72.087696335078533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61120)</f>
        <v>61120</v>
      </c>
      <c r="N690" s="45">
        <f ca="1">N691+N692+N693+N694</f>
        <v>44060</v>
      </c>
      <c r="O690" s="45">
        <f ca="1">IF(L690&gt;0,N690*100/L690,0)</f>
        <v>69.892131979695435</v>
      </c>
      <c r="P690" s="45">
        <f ca="1">IF(M690&gt;0,N690*100/M690,0)</f>
        <v>72.087696335078533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44060)</f>
        <v>44060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295</v>
      </c>
      <c r="E699" s="762"/>
      <c r="F699" s="575"/>
      <c r="G699" s="189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153.62)</f>
        <v>153.62</v>
      </c>
      <c r="K699" s="38">
        <f t="shared" ref="K699:K701" ca="1" si="329">IF(I699&gt;0,J699*100/I699,0)</f>
        <v>61.943548387096776</v>
      </c>
      <c r="L699" s="38"/>
      <c r="M699" s="189"/>
      <c r="N699" s="765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296</v>
      </c>
      <c r="E700" s="575"/>
      <c r="F700" s="575"/>
      <c r="G700" s="189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5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297</v>
      </c>
      <c r="E701" s="575"/>
      <c r="F701" s="575"/>
      <c r="G701" s="189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5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4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5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9"/>
      <c r="H703" s="182" t="s">
        <v>34</v>
      </c>
      <c r="I703" s="764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5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9"/>
      <c r="H704" s="182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5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4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5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9"/>
      <c r="H706" s="182" t="s">
        <v>34</v>
      </c>
      <c r="I706" s="764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5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9"/>
      <c r="H707" s="182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5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300</v>
      </c>
      <c r="E708" s="575"/>
      <c r="F708" s="575"/>
      <c r="G708" s="189"/>
      <c r="H708" s="192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5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4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5"/>
      <c r="M709" s="189"/>
      <c r="N709" s="765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9"/>
      <c r="H710" s="182" t="s">
        <v>46</v>
      </c>
      <c r="I710" s="764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5"/>
      <c r="M710" s="189"/>
      <c r="N710" s="765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302</v>
      </c>
      <c r="F711" s="575"/>
      <c r="G711" s="189"/>
      <c r="H711" s="175"/>
      <c r="I711" s="764"/>
      <c r="J711" s="37"/>
      <c r="K711" s="38"/>
      <c r="L711" s="765"/>
      <c r="M711" s="189"/>
      <c r="N711" s="765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4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5"/>
      <c r="M712" s="189"/>
      <c r="N712" s="765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9"/>
      <c r="H713" s="182" t="s">
        <v>34</v>
      </c>
      <c r="I713" s="764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5"/>
      <c r="M713" s="189"/>
      <c r="N713" s="765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9"/>
      <c r="H714" s="182" t="s">
        <v>46</v>
      </c>
      <c r="I714" s="764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5"/>
      <c r="M714" s="189"/>
      <c r="N714" s="765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4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5"/>
      <c r="M715" s="189"/>
      <c r="N715" s="765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9"/>
      <c r="H716" s="182" t="s">
        <v>34</v>
      </c>
      <c r="I716" s="764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5"/>
      <c r="M716" s="189"/>
      <c r="N716" s="765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9"/>
      <c r="H717" s="182" t="s">
        <v>46</v>
      </c>
      <c r="I717" s="764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5"/>
      <c r="M717" s="189"/>
      <c r="N717" s="765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4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5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9"/>
      <c r="H719" s="182" t="s">
        <v>34</v>
      </c>
      <c r="I719" s="764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5"/>
      <c r="M719" s="189"/>
      <c r="N719" s="765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9"/>
      <c r="H720" s="182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5"/>
      <c r="M720" s="189"/>
      <c r="N720" s="765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306</v>
      </c>
      <c r="E721" s="575"/>
      <c r="F721" s="575"/>
      <c r="G721" s="189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5"/>
      <c r="M721" s="189"/>
      <c r="N721" s="765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9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5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5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9"/>
      <c r="H724" s="182" t="s">
        <v>34</v>
      </c>
      <c r="I724" s="764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5"/>
      <c r="M724" s="189"/>
      <c r="N724" s="765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9"/>
      <c r="H725" s="182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5"/>
      <c r="M725" s="189"/>
      <c r="N725" s="765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5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9"/>
      <c r="H727" s="182" t="s">
        <v>34</v>
      </c>
      <c r="I727" s="764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5"/>
      <c r="M727" s="189"/>
      <c r="N727" s="765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9"/>
      <c r="H728" s="182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5"/>
      <c r="M728" s="189"/>
      <c r="N728" s="765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5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4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5"/>
      <c r="M730" s="38"/>
      <c r="N730" s="765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9"/>
      <c r="H731" s="182" t="s">
        <v>34</v>
      </c>
      <c r="I731" s="764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5"/>
      <c r="M731" s="38"/>
      <c r="N731" s="765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9"/>
      <c r="H732" s="182" t="s">
        <v>46</v>
      </c>
      <c r="I732" s="764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5"/>
      <c r="M732" s="38"/>
      <c r="N732" s="765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4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5"/>
      <c r="M733" s="38"/>
      <c r="N733" s="765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9"/>
      <c r="H734" s="182" t="s">
        <v>34</v>
      </c>
      <c r="I734" s="764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5"/>
      <c r="M734" s="38"/>
      <c r="N734" s="765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49" t="s">
        <v>17</v>
      </c>
      <c r="E737" s="842"/>
      <c r="F737" s="842"/>
      <c r="G737" s="602"/>
      <c r="H737" s="645" t="s">
        <v>12</v>
      </c>
      <c r="I737" s="44"/>
      <c r="J737" s="44"/>
      <c r="K737" s="45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6"/>
      <c r="J740" s="166"/>
      <c r="K740" s="167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6"/>
      <c r="J747" s="166"/>
      <c r="K747" s="167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49" t="s">
        <v>17</v>
      </c>
      <c r="E754" s="842"/>
      <c r="F754" s="842"/>
      <c r="G754" s="602"/>
      <c r="H754" s="645" t="s">
        <v>12</v>
      </c>
      <c r="I754" s="44"/>
      <c r="J754" s="44"/>
      <c r="K754" s="45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6"/>
      <c r="J757" s="166"/>
      <c r="K757" s="167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6"/>
      <c r="J764" s="166"/>
      <c r="K764" s="167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49" t="s">
        <v>17</v>
      </c>
      <c r="E770" s="842"/>
      <c r="F770" s="842"/>
      <c r="G770" s="602"/>
      <c r="H770" s="645" t="s">
        <v>12</v>
      </c>
      <c r="I770" s="44"/>
      <c r="J770" s="44"/>
      <c r="K770" s="45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6"/>
      <c r="J773" s="166"/>
      <c r="K773" s="167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6"/>
      <c r="J780" s="166"/>
      <c r="K780" s="167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48" t="s">
        <v>17</v>
      </c>
      <c r="E786" s="842"/>
      <c r="F786" s="842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49" t="s">
        <v>17</v>
      </c>
      <c r="E805" s="842"/>
      <c r="F805" s="842"/>
      <c r="G805" s="602"/>
      <c r="H805" s="645" t="s">
        <v>12</v>
      </c>
      <c r="I805" s="44"/>
      <c r="J805" s="44"/>
      <c r="K805" s="45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51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51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324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325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215"/>
      <c r="J820" s="215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20134601.86)</f>
        <v>20134601.859999999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15169566.26)</f>
        <v>15169566.26</v>
      </c>
      <c r="K821" s="38">
        <f t="shared" ref="K821:K828" ca="1" si="379">IF(I821&gt;0,J821*100/I821,0)</f>
        <v>75.340780838265857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1500)</f>
        <v>1500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1194)</f>
        <v>1194</v>
      </c>
      <c r="K822" s="38">
        <f t="shared" ca="1" si="379"/>
        <v>79.599999999999994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4144590.07999999)</f>
        <v>4144590.0799999898</v>
      </c>
      <c r="K823" s="38">
        <f t="shared" ca="1" si="379"/>
        <v>29.311739141570801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574)</f>
        <v>574</v>
      </c>
      <c r="K824" s="38">
        <f t="shared" ca="1" si="379"/>
        <v>84.287812041116013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439954.85)</f>
        <v>439954.85</v>
      </c>
      <c r="K825" s="38">
        <f t="shared" ca="1" si="379"/>
        <v>206.18327909766063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327)</f>
        <v>327</v>
      </c>
      <c r="K826" s="38">
        <f t="shared" ca="1" si="379"/>
        <v>70.322580645161295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12640000)</f>
        <v>12640000</v>
      </c>
      <c r="K827" s="38">
        <f t="shared" ca="1" si="379"/>
        <v>89.613612194257357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387)</f>
        <v>387</v>
      </c>
      <c r="K828" s="506">
        <f t="shared" ca="1" si="379"/>
        <v>70.491803278688522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A6A9-372B-4A10-BACD-19743B9E4E3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2422243.4500000002</v>
      </c>
      <c r="N8" s="22">
        <f t="shared" ca="1" si="0"/>
        <v>2045229.6099999999</v>
      </c>
      <c r="O8" s="22">
        <f t="shared" ref="O8:O16" ca="1" si="1">IF(L8&gt;0,N8*100/L8,0)</f>
        <v>93.045000973564541</v>
      </c>
      <c r="P8" s="22">
        <f t="shared" ref="P8:P16" ca="1" si="2">IF(M8&gt;0,N8*100/M8,0)</f>
        <v>84.435344845292079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2422243.4500000002</v>
      </c>
      <c r="N10" s="30">
        <f t="shared" ca="1" si="3"/>
        <v>2045229.6099999999</v>
      </c>
      <c r="O10" s="30">
        <f t="shared" ca="1" si="1"/>
        <v>93.045000973564541</v>
      </c>
      <c r="P10" s="30">
        <f t="shared" ca="1" si="2"/>
        <v>84.435344845292079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2308643.4500000002</v>
      </c>
      <c r="N11" s="498">
        <f t="shared" ca="1" si="4"/>
        <v>1931629.6099999999</v>
      </c>
      <c r="O11" s="498">
        <f t="shared" ca="1" si="1"/>
        <v>92.674864271499217</v>
      </c>
      <c r="P11" s="498">
        <f t="shared" ca="1" si="2"/>
        <v>83.669464420761898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2308643.4500000002</v>
      </c>
      <c r="N13" s="93">
        <f t="shared" ca="1" si="5"/>
        <v>1931629.6099999999</v>
      </c>
      <c r="O13" s="93">
        <f t="shared" ca="1" si="1"/>
        <v>92.674864271499217</v>
      </c>
      <c r="P13" s="93">
        <f t="shared" ca="1" si="2"/>
        <v>83.669464420761898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2071360.45</v>
      </c>
      <c r="N18" s="22">
        <f t="shared" ca="1" si="8"/>
        <v>1723068.1099999999</v>
      </c>
      <c r="O18" s="22">
        <f t="shared" ref="O18:O26" ca="1" si="9">IF(L18&gt;0,N18*100/L18,0)</f>
        <v>93.278734859045329</v>
      </c>
      <c r="P18" s="22">
        <f t="shared" ref="P18:P26" ca="1" si="10">IF(M18&gt;0,N18*100/M18,0)</f>
        <v>83.185334063899887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2071360.45</v>
      </c>
      <c r="N20" s="30">
        <f t="shared" ca="1" si="11"/>
        <v>1723068.1099999999</v>
      </c>
      <c r="O20" s="30">
        <f t="shared" ca="1" si="9"/>
        <v>93.278734859045329</v>
      </c>
      <c r="P20" s="30">
        <f t="shared" ca="1" si="10"/>
        <v>83.185334063899887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1957760.45</v>
      </c>
      <c r="N21" s="498">
        <f t="shared" ca="1" si="12"/>
        <v>1609468.1099999999</v>
      </c>
      <c r="O21" s="498">
        <f t="shared" ca="1" si="9"/>
        <v>92.849019138410952</v>
      </c>
      <c r="P21" s="498">
        <f t="shared" ca="1" si="10"/>
        <v>82.209654914624522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1957760.45</v>
      </c>
      <c r="N23" s="93">
        <f t="shared" ca="1" si="13"/>
        <v>1609468.1099999999</v>
      </c>
      <c r="O23" s="93">
        <f t="shared" ca="1" si="9"/>
        <v>92.849019138410952</v>
      </c>
      <c r="P23" s="93">
        <f t="shared" ca="1" si="10"/>
        <v>82.209654914624522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322161.5</v>
      </c>
      <c r="O28" s="22">
        <f t="shared" ref="O28:O37" ca="1" si="17">IF(L28&gt;0,N28*100/L28,0)</f>
        <v>91.8145079698931</v>
      </c>
      <c r="P28" s="22">
        <f t="shared" ref="P28:P37" ca="1" si="18">IF(M28&gt;0,N28*100/M28,0)</f>
        <v>91.8145079698931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322161.5</v>
      </c>
      <c r="O30" s="30">
        <f t="shared" ca="1" si="17"/>
        <v>91.8145079698931</v>
      </c>
      <c r="P30" s="30">
        <f t="shared" ca="1" si="18"/>
        <v>91.8145079698931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322161.5</v>
      </c>
      <c r="O31" s="498">
        <f t="shared" ca="1" si="17"/>
        <v>91.8145079698931</v>
      </c>
      <c r="P31" s="498">
        <f t="shared" ca="1" si="18"/>
        <v>91.8145079698931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322161.5</v>
      </c>
      <c r="O33" s="93">
        <f t="shared" ca="1" si="17"/>
        <v>91.8145079698931</v>
      </c>
      <c r="P33" s="93">
        <f t="shared" ca="1" si="18"/>
        <v>91.8145079698931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1847225</v>
      </c>
      <c r="M37" s="858">
        <f t="shared" ca="1" si="24"/>
        <v>2071360.45</v>
      </c>
      <c r="N37" s="858">
        <f t="shared" ca="1" si="24"/>
        <v>1723068.1099999999</v>
      </c>
      <c r="O37" s="858">
        <f t="shared" ca="1" si="17"/>
        <v>93.278734859045329</v>
      </c>
      <c r="P37" s="858">
        <f t="shared" ca="1" si="18"/>
        <v>83.185334063899887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99945.45</v>
      </c>
      <c r="N41" s="85">
        <f t="shared" ca="1" si="25"/>
        <v>88294.45</v>
      </c>
      <c r="O41" s="85">
        <f t="shared" ref="O41:O49" ca="1" si="26">IF(L41&gt;0,N41*100/L41,0)</f>
        <v>46.300183534347141</v>
      </c>
      <c r="P41" s="85">
        <f t="shared" ref="P41:P49" ca="1" si="27">IF(M41&gt;0,N41*100/M41,0)</f>
        <v>88.342640910616737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99945.45</v>
      </c>
      <c r="N43" s="92">
        <f t="shared" ca="1" si="28"/>
        <v>88294.45</v>
      </c>
      <c r="O43" s="92">
        <f t="shared" ca="1" si="26"/>
        <v>46.300183534347141</v>
      </c>
      <c r="P43" s="92">
        <f t="shared" ca="1" si="27"/>
        <v>88.342640910616737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99945.45</v>
      </c>
      <c r="N44" s="498">
        <f t="shared" ca="1" si="29"/>
        <v>88294.45</v>
      </c>
      <c r="O44" s="498">
        <f t="shared" ca="1" si="26"/>
        <v>46.300183534347141</v>
      </c>
      <c r="P44" s="498">
        <f t="shared" ca="1" si="27"/>
        <v>88.342640910616737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IFERROR(__xludf.DUMMYFUNCTION("IMPORTRANGE(""https://docs.google.com/spreadsheets/d/1MeEWN-I1oV_STSDYn1IFDPWt_1FKiwhDph83XaGc0o0/edit?usp=sharing"",""งบพรบ!R83"")"),99945.45)</f>
        <v>99945.45</v>
      </c>
      <c r="N46" s="93">
        <f ca="1">IFERROR(__xludf.DUMMYFUNCTION("IMPORTRANGE(""https://docs.google.com/spreadsheets/d/1MeEWN-I1oV_STSDYn1IFDPWt_1FKiwhDph83XaGc0o0/edit?usp=sharing"",""งบพรบ!T83"")"),88294.45)</f>
        <v>88294.45</v>
      </c>
      <c r="O46" s="93">
        <f t="shared" ca="1" si="26"/>
        <v>46.300183534347141</v>
      </c>
      <c r="P46" s="93">
        <f t="shared" ca="1" si="27"/>
        <v>88.342640910616737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627200</v>
      </c>
      <c r="N53" s="116">
        <f t="shared" ca="1" si="31"/>
        <v>552383.78</v>
      </c>
      <c r="O53" s="116">
        <f t="shared" ref="O53:O61" ca="1" si="32">IF(L53&gt;0,N53*100/L53,0)</f>
        <v>91.047268831382894</v>
      </c>
      <c r="P53" s="116">
        <f t="shared" ref="P53:P61" ca="1" si="33">IF(M53&gt;0,N53*100/M53,0)</f>
        <v>88.071393494897961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627200</v>
      </c>
      <c r="N55" s="123">
        <f t="shared" ca="1" si="34"/>
        <v>552383.78</v>
      </c>
      <c r="O55" s="123">
        <f t="shared" ca="1" si="32"/>
        <v>91.047268831382894</v>
      </c>
      <c r="P55" s="123">
        <f t="shared" ca="1" si="33"/>
        <v>88.071393494897961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627200</v>
      </c>
      <c r="N56" s="498">
        <f t="shared" ca="1" si="35"/>
        <v>552383.78</v>
      </c>
      <c r="O56" s="498">
        <f t="shared" ca="1" si="32"/>
        <v>91.047268831382894</v>
      </c>
      <c r="P56" s="498">
        <f t="shared" ca="1" si="33"/>
        <v>88.071393494897961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IFERROR(__xludf.DUMMYFUNCTION("IMPORTRANGE(""https://docs.google.com/spreadsheets/d/1MeEWN-I1oV_STSDYn1IFDPWt_1FKiwhDph83XaGc0o0/edit?usp=sharing"",""งบพรบ!AB83"")"),627200)</f>
        <v>627200</v>
      </c>
      <c r="N58" s="93">
        <f ca="1">IFERROR(__xludf.DUMMYFUNCTION("IMPORTRANGE(""https://docs.google.com/spreadsheets/d/1MeEWN-I1oV_STSDYn1IFDPWt_1FKiwhDph83XaGc0o0/edit?usp=sharing"",""งบพรบ!AD83"")"),552383.78)</f>
        <v>552383.78</v>
      </c>
      <c r="O58" s="93">
        <f t="shared" ca="1" si="32"/>
        <v>91.047268831382894</v>
      </c>
      <c r="P58" s="93">
        <f t="shared" ca="1" si="33"/>
        <v>88.071393494897961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319000</v>
      </c>
      <c r="N88" s="155">
        <f t="shared" ca="1" si="49"/>
        <v>284797.15999999997</v>
      </c>
      <c r="O88" s="155">
        <f t="shared" ref="O88:O96" ca="1" si="50">IF(L88&gt;0,N88*100/L88,0)</f>
        <v>89.278106583072088</v>
      </c>
      <c r="P88" s="155">
        <f t="shared" ref="P88:P96" ca="1" si="51">IF(M88&gt;0,N88*100/M88,0)</f>
        <v>89.278106583072088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319000</v>
      </c>
      <c r="N90" s="93">
        <f t="shared" ca="1" si="52"/>
        <v>284797.15999999997</v>
      </c>
      <c r="O90" s="93">
        <f t="shared" ca="1" si="50"/>
        <v>89.278106583072088</v>
      </c>
      <c r="P90" s="93">
        <f t="shared" ca="1" si="51"/>
        <v>89.278106583072088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319000</v>
      </c>
      <c r="N91" s="498">
        <f t="shared" ca="1" si="53"/>
        <v>284797.15999999997</v>
      </c>
      <c r="O91" s="498">
        <f t="shared" ca="1" si="50"/>
        <v>89.278106583072088</v>
      </c>
      <c r="P91" s="498">
        <f t="shared" ca="1" si="51"/>
        <v>89.278106583072088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IFERROR(__xludf.DUMMYFUNCTION("IMPORTRANGE(""https://docs.google.com/spreadsheets/d/1MeEWN-I1oV_STSDYn1IFDPWt_1FKiwhDph83XaGc0o0/edit?usp=sharing"",""งบพรบ!AV83"")"),319000)</f>
        <v>319000</v>
      </c>
      <c r="N93" s="93">
        <f ca="1">IFERROR(__xludf.DUMMYFUNCTION("IMPORTRANGE(""https://docs.google.com/spreadsheets/d/1MeEWN-I1oV_STSDYn1IFDPWt_1FKiwhDph83XaGc0o0/edit?usp=sharing"",""งบพรบ!AX83"")"),284797.16)</f>
        <v>284797.15999999997</v>
      </c>
      <c r="O93" s="93">
        <f t="shared" ca="1" si="50"/>
        <v>89.278106583072088</v>
      </c>
      <c r="P93" s="93">
        <f t="shared" ca="1" si="51"/>
        <v>89.278106583072088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77535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53.569355774811378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77535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53.569355774811378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77535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53.569355774811378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IFERROR(__xludf.DUMMYFUNCTION("IMPORTRANGE(""https://docs.google.com/spreadsheets/d/1MeEWN-I1oV_STSDYn1IFDPWt_1FKiwhDph83XaGc0o0/edit?usp=sharing"",""งบพรบ!CJ83"")"),77535)</f>
        <v>77535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53.569355774811378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6000</v>
      </c>
      <c r="N181" s="155">
        <f t="shared" ca="1" si="92"/>
        <v>6000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6000</v>
      </c>
      <c r="N183" s="93">
        <f t="shared" ca="1" si="95"/>
        <v>6000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6000</v>
      </c>
      <c r="N184" s="498">
        <f t="shared" ca="1" si="96"/>
        <v>6000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IFERROR(__xludf.DUMMYFUNCTION("IMPORTRANGE(""https://docs.google.com/spreadsheets/d/1MeEWN-I1oV_STSDYn1IFDPWt_1FKiwhDph83XaGc0o0/edit?usp=sharing"",""งบพรบ!CT83"")"),6000)</f>
        <v>6000</v>
      </c>
      <c r="N186" s="93">
        <f ca="1">IFERROR(__xludf.DUMMYFUNCTION("IMPORTRANGE(""https://docs.google.com/spreadsheets/d/1MeEWN-I1oV_STSDYn1IFDPWt_1FKiwhDph83XaGc0o0/edit?usp=sharing"",""งบพรบ!CV83"")"),6000)</f>
        <v>6000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3991</v>
      </c>
      <c r="O191" s="155">
        <f ca="1">IF(L191&gt;0,N191*100/L191,0)</f>
        <v>66.516666666666666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347</v>
      </c>
      <c r="F206" s="178"/>
      <c r="G206" s="179"/>
      <c r="H206" s="761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348</v>
      </c>
      <c r="F207" s="178"/>
      <c r="G207" s="179"/>
      <c r="H207" s="763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25000</v>
      </c>
      <c r="N261" s="155">
        <f t="shared" ca="1" si="115"/>
        <v>20680</v>
      </c>
      <c r="O261" s="155">
        <f t="shared" ref="O261:O269" ca="1" si="116">IF(L261&gt;0,N261*100/L261,0)</f>
        <v>82.72</v>
      </c>
      <c r="P261" s="155">
        <f t="shared" ref="P261:P269" ca="1" si="117">IF(M261&gt;0,N261*100/M261,0)</f>
        <v>82.72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25000</v>
      </c>
      <c r="N263" s="93">
        <f t="shared" ca="1" si="118"/>
        <v>20680</v>
      </c>
      <c r="O263" s="93">
        <f t="shared" ca="1" si="116"/>
        <v>82.72</v>
      </c>
      <c r="P263" s="93">
        <f t="shared" ca="1" si="117"/>
        <v>82.72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25000</v>
      </c>
      <c r="N264" s="498">
        <f t="shared" ca="1" si="119"/>
        <v>20680</v>
      </c>
      <c r="O264" s="498">
        <f t="shared" ca="1" si="116"/>
        <v>82.72</v>
      </c>
      <c r="P264" s="498">
        <f t="shared" ca="1" si="117"/>
        <v>82.72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IFERROR(__xludf.DUMMYFUNCTION("IMPORTRANGE(""https://docs.google.com/spreadsheets/d/1MeEWN-I1oV_STSDYn1IFDPWt_1FKiwhDph83XaGc0o0/edit?usp=sharing"",""งบพรบ!DD83"")"),25000)</f>
        <v>25000</v>
      </c>
      <c r="N266" s="93">
        <f ca="1">IFERROR(__xludf.DUMMYFUNCTION("IMPORTRANGE(""https://docs.google.com/spreadsheets/d/1MeEWN-I1oV_STSDYn1IFDPWt_1FKiwhDph83XaGc0o0/edit?usp=sharing"",""งบพรบ!DF83"")"),20680)</f>
        <v>20680</v>
      </c>
      <c r="O266" s="93">
        <f t="shared" ca="1" si="116"/>
        <v>82.72</v>
      </c>
      <c r="P266" s="93">
        <f t="shared" ca="1" si="117"/>
        <v>82.72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204</v>
      </c>
      <c r="K327" s="446">
        <f ca="1">IF(I327&gt;0,J327*100/I327,0)</f>
        <v>113.33333333333333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159500</v>
      </c>
      <c r="N328" s="155">
        <f t="shared" ca="1" si="148"/>
        <v>146500</v>
      </c>
      <c r="O328" s="155">
        <f t="shared" ref="O328:O336" ca="1" si="149">IF(L328&gt;0,N328*100/L328,0)</f>
        <v>93.312101910828019</v>
      </c>
      <c r="P328" s="155">
        <f t="shared" ref="P328:P336" ca="1" si="150">IF(M328&gt;0,N328*100/M328,0)</f>
        <v>91.849529780564268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159500</v>
      </c>
      <c r="N330" s="93">
        <f t="shared" ca="1" si="151"/>
        <v>146500</v>
      </c>
      <c r="O330" s="93">
        <f t="shared" ca="1" si="149"/>
        <v>93.312101910828019</v>
      </c>
      <c r="P330" s="93">
        <f t="shared" ca="1" si="150"/>
        <v>91.849529780564268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159500</v>
      </c>
      <c r="N331" s="498">
        <f t="shared" ca="1" si="152"/>
        <v>146500</v>
      </c>
      <c r="O331" s="498">
        <f t="shared" ca="1" si="149"/>
        <v>93.312101910828019</v>
      </c>
      <c r="P331" s="498">
        <f t="shared" ca="1" si="150"/>
        <v>91.849529780564268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IFERROR(__xludf.DUMMYFUNCTION("IMPORTRANGE(""https://docs.google.com/spreadsheets/d/1MeEWN-I1oV_STSDYn1IFDPWt_1FKiwhDph83XaGc0o0/edit?usp=sharing"",""งบพรบ!ER83"")"),159500)</f>
        <v>159500</v>
      </c>
      <c r="N333" s="93">
        <f ca="1">IFERROR(__xludf.DUMMYFUNCTION("IMPORTRANGE(""https://docs.google.com/spreadsheets/d/1MeEWN-I1oV_STSDYn1IFDPWt_1FKiwhDph83XaGc0o0/edit?usp=sharing"",""งบพรบ!ET83"")"),146500)</f>
        <v>146500</v>
      </c>
      <c r="O333" s="93">
        <f t="shared" ca="1" si="149"/>
        <v>93.312101910828019</v>
      </c>
      <c r="P333" s="93">
        <f t="shared" ca="1" si="150"/>
        <v>91.849529780564268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IFERROR(__xludf.DUMMYFUNCTION("IMPORTRANGE(""https://docs.google.com/spreadsheets/d/1kVcqe37tkHyjCSG3S0O1AXqVkqjo8mSIZil3BcpIysc/edit?usp=sharing"",""ศูนย์!D83"")"),188)</f>
        <v>188</v>
      </c>
      <c r="K338" s="498">
        <f ca="1">IF(I338&gt;0,J338*100/I338,0)</f>
        <v>104.44444444444444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IFERROR(__xludf.DUMMYFUNCTION("IMPORTRANGE(""https://docs.google.com/spreadsheets/d/1kVcqe37tkHyjCSG3S0O1AXqVkqjo8mSIZil3BcpIysc/edit?usp=sharing"",""ศูนย์!F83"")"),16)</f>
        <v>16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757180</v>
      </c>
      <c r="N345" s="155">
        <f t="shared" ca="1" si="154"/>
        <v>582877.72</v>
      </c>
      <c r="O345" s="155">
        <f t="shared" ref="O345:O353" ca="1" si="155">IF(L345&gt;0,N345*100/L345,0)</f>
        <v>112.35980414835376</v>
      </c>
      <c r="P345" s="155">
        <f t="shared" ref="P345:P353" ca="1" si="156">IF(M345&gt;0,N345*100/M345,0)</f>
        <v>76.980073430360022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757180</v>
      </c>
      <c r="N347" s="93">
        <f t="shared" ca="1" si="157"/>
        <v>582877.72</v>
      </c>
      <c r="O347" s="93">
        <f t="shared" ca="1" si="155"/>
        <v>112.35980414835376</v>
      </c>
      <c r="P347" s="93">
        <f t="shared" ca="1" si="156"/>
        <v>76.980073430360022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643580</v>
      </c>
      <c r="N348" s="498">
        <f t="shared" ca="1" si="158"/>
        <v>469277.72</v>
      </c>
      <c r="O348" s="498">
        <f t="shared" ca="1" si="155"/>
        <v>115.8824871592256</v>
      </c>
      <c r="P348" s="498">
        <f t="shared" ca="1" si="156"/>
        <v>72.916765592467144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IFERROR(__xludf.DUMMYFUNCTION("IMPORTRANGE(""https://docs.google.com/spreadsheets/d/1MeEWN-I1oV_STSDYn1IFDPWt_1FKiwhDph83XaGc0o0/edit?usp=sharing"",""งบพรบ!FB83"")"),643580)</f>
        <v>643580</v>
      </c>
      <c r="N350" s="93">
        <f ca="1">IFERROR(__xludf.DUMMYFUNCTION("IMPORTRANGE(""https://docs.google.com/spreadsheets/d/1MeEWN-I1oV_STSDYn1IFDPWt_1FKiwhDph83XaGc0o0/edit?usp=sharing"",""งบพรบ!FD83"")"),469277.72)</f>
        <v>469277.72</v>
      </c>
      <c r="O350" s="93">
        <f t="shared" ca="1" si="155"/>
        <v>115.8824871592256</v>
      </c>
      <c r="P350" s="93">
        <f t="shared" ca="1" si="156"/>
        <v>72.916765592467144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IFERROR(__xludf.DUMMYFUNCTION("IMPORTRANGE(""https://docs.google.com/spreadsheets/d/1QqKyyYR6Q21VydFLVH3TRQUabQu_ym0Zz7PgGX0-kHA/edit?usp=sharing"",""แผน!EP83"")"),22)</f>
        <v>22</v>
      </c>
      <c r="J355" s="465">
        <f ca="1">J362</f>
        <v>18</v>
      </c>
      <c r="K355" s="466">
        <f ca="1">IF(I355&gt;0,J355*100/I355,0)</f>
        <v>81.818181818181813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IFERROR(__xludf.DUMMYFUNCTION("IMPORTRANGE(""https://docs.google.com/spreadsheets/d/1XWAQStnk-4SwqDmLtmXYiTMKHgktTP8We1SCoS47DrQ/edit?usp=sharing"",""จัดที่ดิน!W83"")"),17)</f>
        <v>17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IFERROR(__xludf.DUMMYFUNCTION("IMPORTRANGE(""https://docs.google.com/spreadsheets/d/1QqKyyYR6Q21VydFLVH3TRQUabQu_ym0Zz7PgGX0-kHA/edit?usp=sharing"",""แผน!EO83"")"),95)</f>
        <v>95</v>
      </c>
      <c r="J359" s="270">
        <f ca="1">IFERROR(__xludf.DUMMYFUNCTION("IMPORTRANGE(""https://docs.google.com/spreadsheets/d/1XWAQStnk-4SwqDmLtmXYiTMKHgktTP8We1SCoS47DrQ/edit?usp=sharing"",""จัดที่ดิน!X83"")"),65.91)</f>
        <v>65.91</v>
      </c>
      <c r="K359" s="498">
        <f t="shared" ca="1" si="160"/>
        <v>69.378947368421052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IFERROR(__xludf.DUMMYFUNCTION("IMPORTRANGE(""https://docs.google.com/spreadsheets/d/1QqKyyYR6Q21VydFLVH3TRQUabQu_ym0Zz7PgGX0-kHA/edit?usp=sharing"",""แผน!EP83"")"),22)</f>
        <v>22</v>
      </c>
      <c r="J360" s="270">
        <f ca="1">IFERROR(__xludf.DUMMYFUNCTION("IMPORTRANGE(""https://docs.google.com/spreadsheets/d/1XWAQStnk-4SwqDmLtmXYiTMKHgktTP8We1SCoS47DrQ/edit?usp=sharing"",""จัดที่ดิน!Y83"")"),18)</f>
        <v>18</v>
      </c>
      <c r="K360" s="498">
        <f t="shared" ca="1" si="160"/>
        <v>81.818181818181813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IFERROR(__xludf.DUMMYFUNCTION("IMPORTRANGE(""https://docs.google.com/spreadsheets/d/1XWAQStnk-4SwqDmLtmXYiTMKHgktTP8We1SCoS47DrQ/edit?usp=sharing"",""จัดที่ดิน!Z83"")"),67.09)</f>
        <v>67.09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IFERROR(__xludf.DUMMYFUNCTION("IMPORTRANGE(""https://docs.google.com/spreadsheets/d/1QqKyyYR6Q21VydFLVH3TRQUabQu_ym0Zz7PgGX0-kHA/edit?usp=sharing"",""แผน!EP83"")"),22)</f>
        <v>22</v>
      </c>
      <c r="J362" s="270">
        <f ca="1">IFERROR(__xludf.DUMMYFUNCTION("IMPORTRANGE(""https://docs.google.com/spreadsheets/d/1XWAQStnk-4SwqDmLtmXYiTMKHgktTP8We1SCoS47DrQ/edit?usp=sharing"",""จัดที่ดิน!AA83"")"),18)</f>
        <v>18</v>
      </c>
      <c r="K362" s="498">
        <f t="shared" ca="1" si="160"/>
        <v>81.818181818181813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IFERROR(__xludf.DUMMYFUNCTION("IMPORTRANGE(""https://docs.google.com/spreadsheets/d/1XWAQStnk-4SwqDmLtmXYiTMKHgktTP8We1SCoS47DrQ/edit?usp=sharing"",""จัดที่ดิน!AB83"")"),67.09)</f>
        <v>67.09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36</v>
      </c>
      <c r="J364" s="479">
        <f t="shared" ca="1" si="161"/>
        <v>33</v>
      </c>
      <c r="K364" s="480">
        <f t="shared" ca="1" si="160"/>
        <v>91.666666666666671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1</v>
      </c>
      <c r="K365" s="492">
        <f t="shared" ca="1" si="160"/>
        <v>100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IFERROR(__xludf.DUMMYFUNCTION("IMPORTRANGE(""https://docs.google.com/spreadsheets/d/1XWAQStnk-4SwqDmLtmXYiTMKHgktTP8We1SCoS47DrQ/edit?usp=sharing"",""จัดที่ดิน!G83"")"),1)</f>
        <v>1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IFERROR(__xludf.DUMMYFUNCTION("IMPORTRANGE(""https://docs.google.com/spreadsheets/d/1XWAQStnk-4SwqDmLtmXYiTMKHgktTP8We1SCoS47DrQ/edit?usp=sharing"",""จัดที่ดิน!H83"")"),1.18)</f>
        <v>1.18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IFERROR(__xludf.DUMMYFUNCTION("IMPORTRANGE(""https://docs.google.com/spreadsheets/d/1XWAQStnk-4SwqDmLtmXYiTMKHgktTP8We1SCoS47DrQ/edit?usp=sharing"",""จัดที่ดิน!I83"")"),1)</f>
        <v>1</v>
      </c>
      <c r="K372" s="498">
        <f t="shared" ca="1" si="162"/>
        <v>100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IFERROR(__xludf.DUMMYFUNCTION("IMPORTRANGE(""https://docs.google.com/spreadsheets/d/1XWAQStnk-4SwqDmLtmXYiTMKHgktTP8We1SCoS47DrQ/edit?usp=sharing"",""จัดที่ดิน!J83"")"),1.18)</f>
        <v>1.18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IFERROR(__xludf.DUMMYFUNCTION("IMPORTRANGE(""https://docs.google.com/spreadsheets/d/1QqKyyYR6Q21VydFLVH3TRQUabQu_ym0Zz7PgGX0-kHA/edit?usp=sharing"",""แผน!EU83"")"),35)</f>
        <v>35</v>
      </c>
      <c r="J374" s="491">
        <f ca="1">J381</f>
        <v>32</v>
      </c>
      <c r="K374" s="492">
        <f t="shared" ca="1" si="162"/>
        <v>91.428571428571431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IFERROR(__xludf.DUMMYFUNCTION("IMPORTRANGE(""https://docs.google.com/spreadsheets/d/1XWAQStnk-4SwqDmLtmXYiTMKHgktTP8We1SCoS47DrQ/edit?usp=sharing"",""จัดที่ดิน!AH83"")"),17)</f>
        <v>17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IFERROR(__xludf.DUMMYFUNCTION("IMPORTRANGE(""https://docs.google.com/spreadsheets/d/1QqKyyYR6Q21VydFLVH3TRQUabQu_ym0Zz7PgGX0-kHA/edit?usp=sharing"",""แผน!ET83"")"),92)</f>
        <v>92</v>
      </c>
      <c r="J378" s="270">
        <f ca="1">IFERROR(__xludf.DUMMYFUNCTION("IMPORTRANGE(""https://docs.google.com/spreadsheets/d/1XWAQStnk-4SwqDmLtmXYiTMKHgktTP8We1SCoS47DrQ/edit?usp=sharing"",""จัดที่ดิน!AI83"")"),65.91)</f>
        <v>65.91</v>
      </c>
      <c r="K378" s="498">
        <f t="shared" ca="1" si="163"/>
        <v>71.641304347826093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IFERROR(__xludf.DUMMYFUNCTION("IMPORTRANGE(""https://docs.google.com/spreadsheets/d/1QqKyyYR6Q21VydFLVH3TRQUabQu_ym0Zz7PgGX0-kHA/edit?usp=sharing"",""แผน!EU83"")"),35)</f>
        <v>35</v>
      </c>
      <c r="J379" s="270">
        <f ca="1">IFERROR(__xludf.DUMMYFUNCTION("IMPORTRANGE(""https://docs.google.com/spreadsheets/d/1XWAQStnk-4SwqDmLtmXYiTMKHgktTP8We1SCoS47DrQ/edit?usp=sharing"",""จัดที่ดิน!AJ83"")"),32)</f>
        <v>32</v>
      </c>
      <c r="K379" s="498">
        <f t="shared" ca="1" si="163"/>
        <v>91.428571428571431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IFERROR(__xludf.DUMMYFUNCTION("IMPORTRANGE(""https://docs.google.com/spreadsheets/d/1XWAQStnk-4SwqDmLtmXYiTMKHgktTP8We1SCoS47DrQ/edit?usp=sharing"",""จัดที่ดิน!AK83"")"),291)</f>
        <v>291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IFERROR(__xludf.DUMMYFUNCTION("IMPORTRANGE(""https://docs.google.com/spreadsheets/d/1QqKyyYR6Q21VydFLVH3TRQUabQu_ym0Zz7PgGX0-kHA/edit?usp=sharing"",""แผน!EU83"")"),35)</f>
        <v>35</v>
      </c>
      <c r="J381" s="270">
        <f ca="1">IFERROR(__xludf.DUMMYFUNCTION("IMPORTRANGE(""https://docs.google.com/spreadsheets/d/1XWAQStnk-4SwqDmLtmXYiTMKHgktTP8We1SCoS47DrQ/edit?usp=sharing"",""จัดที่ดิน!AL83"")"),32)</f>
        <v>32</v>
      </c>
      <c r="K381" s="498">
        <f t="shared" ca="1" si="163"/>
        <v>91.428571428571431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IFERROR(__xludf.DUMMYFUNCTION("IMPORTRANGE(""https://docs.google.com/spreadsheets/d/1XWAQStnk-4SwqDmLtmXYiTMKHgktTP8We1SCoS47DrQ/edit?usp=sharing"",""จัดที่ดิน!AM83"")"),291)</f>
        <v>291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IFERROR(__xludf.DUMMYFUNCTION("IMPORTRANGE(""https://docs.google.com/spreadsheets/d/1XWAQStnk-4SwqDmLtmXYiTMKHgktTP8We1SCoS47DrQ/edit?usp=sharing"",""จัดที่ดิน!AP83"")"),5)</f>
        <v>5</v>
      </c>
      <c r="K385" s="506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322161.5</v>
      </c>
      <c r="O414" s="553">
        <f ca="1">IF(L414&gt;0,N414*100/L414,0)</f>
        <v>91.8145079698931</v>
      </c>
      <c r="P414" s="553">
        <f ca="1">IF(M414&gt;0,N414*100/M414,0)</f>
        <v>91.8145079698931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54560</v>
      </c>
      <c r="O419" s="155">
        <f t="shared" ref="O419:O424" ca="1" si="184">IF(L419&gt;0,N419*100/L419,0)</f>
        <v>100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54560</v>
      </c>
      <c r="O421" s="93">
        <f t="shared" ca="1" si="184"/>
        <v>100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54560</v>
      </c>
      <c r="O422" s="498">
        <f t="shared" ca="1" si="184"/>
        <v>100</v>
      </c>
      <c r="P422" s="498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54560</v>
      </c>
      <c r="O424" s="93">
        <f t="shared" ca="1" si="184"/>
        <v>100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103790</v>
      </c>
      <c r="O444" s="195">
        <f t="shared" ref="O444:O449" ca="1" si="197">IF(L444&gt;0,N444*100/L444,0)</f>
        <v>94.733479372033585</v>
      </c>
      <c r="P444" s="195">
        <f t="shared" ref="P444:P449" ca="1" si="198">IF(M444&gt;0,N444*100/M444,0)</f>
        <v>94.733479372033585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103790</v>
      </c>
      <c r="O446" s="93">
        <f t="shared" ca="1" si="197"/>
        <v>94.733479372033585</v>
      </c>
      <c r="P446" s="93">
        <f t="shared" ca="1" si="198"/>
        <v>94.733479372033585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103790</v>
      </c>
      <c r="O447" s="498">
        <f t="shared" ca="1" si="197"/>
        <v>94.733479372033585</v>
      </c>
      <c r="P447" s="498">
        <f t="shared" ca="1" si="198"/>
        <v>94.733479372033585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103790</v>
      </c>
      <c r="O449" s="93">
        <f t="shared" ca="1" si="197"/>
        <v>94.733479372033585</v>
      </c>
      <c r="P449" s="93">
        <f t="shared" ca="1" si="198"/>
        <v>94.733479372033585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54000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20190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111463</v>
      </c>
      <c r="O467" s="195">
        <f t="shared" ref="O467:O472" ca="1" si="206">IF(L467&gt;0,N467*100/L467,0)</f>
        <v>100</v>
      </c>
      <c r="P467" s="195">
        <f t="shared" ref="P467:P472" ca="1" si="207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111463</v>
      </c>
      <c r="O469" s="93">
        <f t="shared" ca="1" si="206"/>
        <v>100</v>
      </c>
      <c r="P469" s="93">
        <f t="shared" ca="1" si="207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111463</v>
      </c>
      <c r="O470" s="498">
        <f t="shared" ca="1" si="206"/>
        <v>100</v>
      </c>
      <c r="P470" s="498">
        <f t="shared" ca="1" si="207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111463</v>
      </c>
      <c r="O472" s="93">
        <f t="shared" ca="1" si="206"/>
        <v>100</v>
      </c>
      <c r="P472" s="93">
        <f t="shared" ca="1" si="207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32423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0</v>
      </c>
      <c r="J543" s="686">
        <f t="shared" si="234"/>
        <v>0</v>
      </c>
      <c r="K543" s="687">
        <f t="shared" ca="1" si="233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52348.5</v>
      </c>
      <c r="O544" s="155">
        <f t="shared" ref="O544:O549" ca="1" si="236">IF(L544&gt;0,N544*100/L544,0)</f>
        <v>69.519920318725099</v>
      </c>
      <c r="P544" s="155">
        <f t="shared" ref="P544:P549" ca="1" si="237">IF(M544&gt;0,N544*100/M544,0)</f>
        <v>69.519920318725099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52348.5</v>
      </c>
      <c r="O546" s="93">
        <f t="shared" ca="1" si="236"/>
        <v>69.519920318725099</v>
      </c>
      <c r="P546" s="93">
        <f t="shared" ca="1" si="237"/>
        <v>69.519920318725099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52348.5</v>
      </c>
      <c r="O547" s="498">
        <f t="shared" ca="1" si="236"/>
        <v>69.519920318725099</v>
      </c>
      <c r="P547" s="498">
        <f t="shared" ca="1" si="237"/>
        <v>69.519920318725099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52348.5</v>
      </c>
      <c r="O549" s="93">
        <f t="shared" ca="1" si="236"/>
        <v>69.519920318725099</v>
      </c>
      <c r="P549" s="93">
        <f t="shared" ca="1" si="237"/>
        <v>69.519920318725099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52348.5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0</v>
      </c>
      <c r="J559" s="707">
        <f t="shared" si="244"/>
        <v>0</v>
      </c>
      <c r="K559" s="676">
        <f t="shared" ref="K559:K561" ca="1" si="245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80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80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80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80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428.41</v>
      </c>
      <c r="J592" s="707">
        <f t="shared" si="252"/>
        <v>258.73</v>
      </c>
      <c r="K592" s="676">
        <f t="shared" ref="K592:K594" ca="1" si="253">IF(I592&gt;0,J592*100/I592,0)</f>
        <v>60.393081393991736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258.73</v>
      </c>
      <c r="K593" s="412">
        <f t="shared" ca="1" si="253"/>
        <v>60.393081393991736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19</v>
      </c>
      <c r="K594" s="412">
        <f t="shared" ca="1" si="253"/>
        <v>61.29032258064516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899">
        <v>92.26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4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93.98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7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899">
        <v>93.98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899">
        <v>164.75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12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0</v>
      </c>
      <c r="J628" s="740">
        <f t="shared" ca="1" si="261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IFERROR(__xludf.DUMMYFUNCTION("IMPORTRANGE(""https://docs.google.com/spreadsheets/d/19vJNZY_5yjcGF2XGBMNZRCAIB0Kwfpjp8YEOfu-bneM/edit?usp=sharing"",""งานกองทุน!F83"")"),444790.46)</f>
        <v>444790.46</v>
      </c>
      <c r="K821" s="498">
        <f t="shared" ref="K821:K828" ca="1" si="334">IF(I821&gt;0,J821*100/I821,0)</f>
        <v>63.564461941941396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IFERROR(__xludf.DUMMYFUNCTION("IMPORTRANGE(""https://docs.google.com/spreadsheets/d/19vJNZY_5yjcGF2XGBMNZRCAIB0Kwfpjp8YEOfu-bneM/edit?usp=sharing"",""งานกองทุน!E83"")"),29)</f>
        <v>29</v>
      </c>
      <c r="K822" s="498">
        <f t="shared" ca="1" si="334"/>
        <v>78.378378378378372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E1B35-568A-4673-A12F-C0B0785B9E5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349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2996519.66</v>
      </c>
      <c r="N8" s="22">
        <f t="shared" ca="1" si="0"/>
        <v>2517374.7400000002</v>
      </c>
      <c r="O8" s="22">
        <f t="shared" ref="O8:O16" ca="1" si="1">IF(L8&gt;0,N8*100/L8,0)</f>
        <v>87.232713808750745</v>
      </c>
      <c r="P8" s="22">
        <f t="shared" ref="P8:P16" ca="1" si="2">IF(M8&gt;0,N8*100/M8,0)</f>
        <v>84.009952399244398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2996519.66</v>
      </c>
      <c r="N10" s="30">
        <f t="shared" ca="1" si="3"/>
        <v>2517374.7400000002</v>
      </c>
      <c r="O10" s="30">
        <f t="shared" ca="1" si="1"/>
        <v>87.232713808750745</v>
      </c>
      <c r="P10" s="30">
        <f t="shared" ca="1" si="2"/>
        <v>84.009952399244398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2834719.66</v>
      </c>
      <c r="N11" s="498">
        <f t="shared" ca="1" si="4"/>
        <v>2355574.7400000002</v>
      </c>
      <c r="O11" s="498">
        <f t="shared" ca="1" si="1"/>
        <v>86.474367431897406</v>
      </c>
      <c r="P11" s="498">
        <f t="shared" ca="1" si="2"/>
        <v>83.097273188559328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2834719.66</v>
      </c>
      <c r="N13" s="93">
        <f t="shared" ca="1" si="5"/>
        <v>2355574.7400000002</v>
      </c>
      <c r="O13" s="93">
        <f t="shared" ca="1" si="1"/>
        <v>86.474367431897406</v>
      </c>
      <c r="P13" s="93">
        <f t="shared" ca="1" si="2"/>
        <v>83.097273188559328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2269104</v>
      </c>
      <c r="N18" s="22">
        <f t="shared" ca="1" si="8"/>
        <v>1948931.08</v>
      </c>
      <c r="O18" s="22">
        <f t="shared" ref="O18:O26" ca="1" si="9">IF(L18&gt;0,N18*100/L18,0)</f>
        <v>93.181630760109769</v>
      </c>
      <c r="P18" s="22">
        <f t="shared" ref="P18:P26" ca="1" si="10">IF(M18&gt;0,N18*100/M18,0)</f>
        <v>85.889896628801495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2269104</v>
      </c>
      <c r="N20" s="30">
        <f t="shared" ca="1" si="11"/>
        <v>1948931.08</v>
      </c>
      <c r="O20" s="30">
        <f t="shared" ca="1" si="9"/>
        <v>93.181630760109769</v>
      </c>
      <c r="P20" s="30">
        <f t="shared" ca="1" si="10"/>
        <v>85.889896628801495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2107304</v>
      </c>
      <c r="N21" s="498">
        <f t="shared" ca="1" si="12"/>
        <v>1787131.08</v>
      </c>
      <c r="O21" s="498">
        <f t="shared" ca="1" si="9"/>
        <v>92.609941235606868</v>
      </c>
      <c r="P21" s="498">
        <f t="shared" ca="1" si="10"/>
        <v>84.806514864490367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2107304</v>
      </c>
      <c r="N23" s="93">
        <f t="shared" ca="1" si="13"/>
        <v>1787131.08</v>
      </c>
      <c r="O23" s="93">
        <f t="shared" ca="1" si="9"/>
        <v>92.609941235606868</v>
      </c>
      <c r="P23" s="93">
        <f t="shared" ca="1" si="10"/>
        <v>84.806514864490367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727415.66</v>
      </c>
      <c r="N28" s="22">
        <f t="shared" si="16"/>
        <v>568443.66</v>
      </c>
      <c r="O28" s="22">
        <f t="shared" ref="O28:O37" ca="1" si="17">IF(L28&gt;0,N28*100/L28,0)</f>
        <v>71.567613232192883</v>
      </c>
      <c r="P28" s="22">
        <f t="shared" ref="P28:P37" ca="1" si="18">IF(M28&gt;0,N28*100/M28,0)</f>
        <v>78.145645091006145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727415.66</v>
      </c>
      <c r="N30" s="30">
        <f t="shared" si="19"/>
        <v>568443.66</v>
      </c>
      <c r="O30" s="30">
        <f t="shared" ca="1" si="17"/>
        <v>71.567613232192883</v>
      </c>
      <c r="P30" s="30">
        <f t="shared" ca="1" si="18"/>
        <v>78.145645091006145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727415.66</v>
      </c>
      <c r="N31" s="498">
        <f t="shared" si="20"/>
        <v>568443.66</v>
      </c>
      <c r="O31" s="498">
        <f t="shared" ca="1" si="17"/>
        <v>71.567613232192883</v>
      </c>
      <c r="P31" s="498">
        <f t="shared" ca="1" si="18"/>
        <v>78.145645091006145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727415.66</v>
      </c>
      <c r="N33" s="93">
        <f t="shared" si="21"/>
        <v>568443.66</v>
      </c>
      <c r="O33" s="93">
        <f t="shared" ca="1" si="17"/>
        <v>71.567613232192883</v>
      </c>
      <c r="P33" s="93">
        <f t="shared" ca="1" si="18"/>
        <v>78.145645091006145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2091540</v>
      </c>
      <c r="M37" s="858">
        <f t="shared" ca="1" si="24"/>
        <v>2269104</v>
      </c>
      <c r="N37" s="858">
        <f t="shared" ca="1" si="24"/>
        <v>1948931.08</v>
      </c>
      <c r="O37" s="858">
        <f t="shared" ca="1" si="17"/>
        <v>93.181630760109769</v>
      </c>
      <c r="P37" s="858">
        <f t="shared" ca="1" si="18"/>
        <v>85.889896628801495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239634</v>
      </c>
      <c r="N41" s="85">
        <f t="shared" ca="1" si="25"/>
        <v>198134</v>
      </c>
      <c r="O41" s="85">
        <f t="shared" ref="O41:O49" ca="1" si="26">IF(L41&gt;0,N41*100/L41,0)</f>
        <v>106.12426352437065</v>
      </c>
      <c r="P41" s="85">
        <f t="shared" ref="P41:P49" ca="1" si="27">IF(M41&gt;0,N41*100/M41,0)</f>
        <v>82.681923266314456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239634</v>
      </c>
      <c r="N43" s="92">
        <f t="shared" ca="1" si="28"/>
        <v>198134</v>
      </c>
      <c r="O43" s="92">
        <f t="shared" ca="1" si="26"/>
        <v>106.12426352437065</v>
      </c>
      <c r="P43" s="92">
        <f t="shared" ca="1" si="27"/>
        <v>82.681923266314456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239634</v>
      </c>
      <c r="N44" s="498">
        <f t="shared" ca="1" si="29"/>
        <v>198134</v>
      </c>
      <c r="O44" s="498">
        <f t="shared" ca="1" si="26"/>
        <v>106.12426352437065</v>
      </c>
      <c r="P44" s="498">
        <f t="shared" ca="1" si="27"/>
        <v>82.681923266314456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IFERROR(__xludf.DUMMYFUNCTION("IMPORTRANGE(""https://docs.google.com/spreadsheets/d/1MeEWN-I1oV_STSDYn1IFDPWt_1FKiwhDph83XaGc0o0/edit?usp=sharing"",""งบพรบ!R84"")"),239634)</f>
        <v>239634</v>
      </c>
      <c r="N46" s="93">
        <f ca="1">IFERROR(__xludf.DUMMYFUNCTION("IMPORTRANGE(""https://docs.google.com/spreadsheets/d/1MeEWN-I1oV_STSDYn1IFDPWt_1FKiwhDph83XaGc0o0/edit?usp=sharing"",""งบพรบ!T84"")"),198134)</f>
        <v>198134</v>
      </c>
      <c r="O46" s="93">
        <f t="shared" ca="1" si="26"/>
        <v>106.12426352437065</v>
      </c>
      <c r="P46" s="93">
        <f t="shared" ca="1" si="27"/>
        <v>82.681923266314456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626600</v>
      </c>
      <c r="N53" s="116">
        <f t="shared" ca="1" si="31"/>
        <v>588150.82999999996</v>
      </c>
      <c r="O53" s="116">
        <f t="shared" ref="O53:O61" ca="1" si="32">IF(L53&gt;0,N53*100/L53,0)</f>
        <v>95.077728742321355</v>
      </c>
      <c r="P53" s="116">
        <f t="shared" ref="P53:P61" ca="1" si="33">IF(M53&gt;0,N53*100/M53,0)</f>
        <v>93.863841366102761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626600</v>
      </c>
      <c r="N55" s="123">
        <f t="shared" ca="1" si="34"/>
        <v>588150.82999999996</v>
      </c>
      <c r="O55" s="123">
        <f t="shared" ca="1" si="32"/>
        <v>95.077728742321355</v>
      </c>
      <c r="P55" s="123">
        <f t="shared" ca="1" si="33"/>
        <v>93.863841366102761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578600</v>
      </c>
      <c r="N56" s="498">
        <f t="shared" ca="1" si="35"/>
        <v>540150.82999999996</v>
      </c>
      <c r="O56" s="498">
        <f t="shared" ca="1" si="32"/>
        <v>94.663657553452495</v>
      </c>
      <c r="P56" s="498">
        <f t="shared" ca="1" si="33"/>
        <v>93.354792602834408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IFERROR(__xludf.DUMMYFUNCTION("IMPORTRANGE(""https://docs.google.com/spreadsheets/d/1MeEWN-I1oV_STSDYn1IFDPWt_1FKiwhDph83XaGc0o0/edit?usp=sharing"",""งบพรบ!AB84"")"),578600)</f>
        <v>578600</v>
      </c>
      <c r="N58" s="93">
        <f ca="1">IFERROR(__xludf.DUMMYFUNCTION("IMPORTRANGE(""https://docs.google.com/spreadsheets/d/1MeEWN-I1oV_STSDYn1IFDPWt_1FKiwhDph83XaGc0o0/edit?usp=sharing"",""งบพรบ!AD84"")"),540150.83)</f>
        <v>540150.82999999996</v>
      </c>
      <c r="O58" s="93">
        <f t="shared" ca="1" si="32"/>
        <v>94.663657553452495</v>
      </c>
      <c r="P58" s="93">
        <f t="shared" ca="1" si="33"/>
        <v>93.354792602834408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245340</v>
      </c>
      <c r="N88" s="155">
        <f t="shared" ca="1" si="49"/>
        <v>227005.54</v>
      </c>
      <c r="O88" s="155">
        <f t="shared" ref="O88:O96" ca="1" si="50">IF(L88&gt;0,N88*100/L88,0)</f>
        <v>92.526917746800365</v>
      </c>
      <c r="P88" s="155">
        <f t="shared" ref="P88:P96" ca="1" si="51">IF(M88&gt;0,N88*100/M88,0)</f>
        <v>92.526917746800365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245340</v>
      </c>
      <c r="N90" s="93">
        <f t="shared" ca="1" si="52"/>
        <v>227005.54</v>
      </c>
      <c r="O90" s="93">
        <f t="shared" ca="1" si="50"/>
        <v>92.526917746800365</v>
      </c>
      <c r="P90" s="93">
        <f t="shared" ca="1" si="51"/>
        <v>92.526917746800365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245340</v>
      </c>
      <c r="N91" s="498">
        <f t="shared" ca="1" si="53"/>
        <v>227005.54</v>
      </c>
      <c r="O91" s="498">
        <f t="shared" ca="1" si="50"/>
        <v>92.526917746800365</v>
      </c>
      <c r="P91" s="498">
        <f t="shared" ca="1" si="51"/>
        <v>92.526917746800365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IFERROR(__xludf.DUMMYFUNCTION("IMPORTRANGE(""https://docs.google.com/spreadsheets/d/1MeEWN-I1oV_STSDYn1IFDPWt_1FKiwhDph83XaGc0o0/edit?usp=sharing"",""งบพรบ!AV84"")"),245340)</f>
        <v>245340</v>
      </c>
      <c r="N93" s="93">
        <f ca="1">IFERROR(__xludf.DUMMYFUNCTION("IMPORTRANGE(""https://docs.google.com/spreadsheets/d/1MeEWN-I1oV_STSDYn1IFDPWt_1FKiwhDph83XaGc0o0/edit?usp=sharing"",""งบพรบ!AX84"")"),227005.54)</f>
        <v>227005.54</v>
      </c>
      <c r="O93" s="93">
        <f t="shared" ca="1" si="50"/>
        <v>92.526917746800365</v>
      </c>
      <c r="P93" s="93">
        <f t="shared" ca="1" si="51"/>
        <v>92.526917746800365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80180</v>
      </c>
      <c r="N165" s="155">
        <f t="shared" ca="1" si="84"/>
        <v>80180</v>
      </c>
      <c r="O165" s="155">
        <f t="shared" ref="O165:O173" ca="1" si="85">IF(L165&gt;0,N165*100/L165,0)</f>
        <v>380.90261282660333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80180</v>
      </c>
      <c r="N167" s="93">
        <f t="shared" ca="1" si="87"/>
        <v>80180</v>
      </c>
      <c r="O167" s="93">
        <f t="shared" ca="1" si="85"/>
        <v>380.90261282660333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80180</v>
      </c>
      <c r="N168" s="498">
        <f t="shared" ca="1" si="88"/>
        <v>80180</v>
      </c>
      <c r="O168" s="498">
        <f t="shared" ca="1" si="85"/>
        <v>380.90261282660333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IFERROR(__xludf.DUMMYFUNCTION("IMPORTRANGE(""https://docs.google.com/spreadsheets/d/1MeEWN-I1oV_STSDYn1IFDPWt_1FKiwhDph83XaGc0o0/edit?usp=sharing"",""งบพรบ!CJ84"")"),80180)</f>
        <v>80180</v>
      </c>
      <c r="N170" s="93">
        <f ca="1">IFERROR(__xludf.DUMMYFUNCTION("IMPORTRANGE(""https://docs.google.com/spreadsheets/d/1MeEWN-I1oV_STSDYn1IFDPWt_1FKiwhDph83XaGc0o0/edit?usp=sharing"",""งบพรบ!CL84"")"),80180)</f>
        <v>80180</v>
      </c>
      <c r="O170" s="93">
        <f t="shared" ca="1" si="85"/>
        <v>380.90261282660333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25800</v>
      </c>
      <c r="N181" s="155">
        <f t="shared" ca="1" si="92"/>
        <v>24950</v>
      </c>
      <c r="O181" s="155">
        <f t="shared" ref="O181:O189" ca="1" si="93">IF(L181&gt;0,N181*100/L181,0)</f>
        <v>96.705426356589143</v>
      </c>
      <c r="P181" s="155">
        <f t="shared" ref="P181:P189" ca="1" si="94">IF(M181&gt;0,N181*100/M181,0)</f>
        <v>96.705426356589143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25800</v>
      </c>
      <c r="N183" s="93">
        <f t="shared" ca="1" si="95"/>
        <v>24950</v>
      </c>
      <c r="O183" s="93">
        <f t="shared" ca="1" si="93"/>
        <v>96.705426356589143</v>
      </c>
      <c r="P183" s="93">
        <f t="shared" ca="1" si="94"/>
        <v>96.705426356589143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25800</v>
      </c>
      <c r="N184" s="498">
        <f t="shared" ca="1" si="96"/>
        <v>24950</v>
      </c>
      <c r="O184" s="498">
        <f t="shared" ca="1" si="93"/>
        <v>96.705426356589143</v>
      </c>
      <c r="P184" s="498">
        <f t="shared" ca="1" si="94"/>
        <v>96.705426356589143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IFERROR(__xludf.DUMMYFUNCTION("IMPORTRANGE(""https://docs.google.com/spreadsheets/d/1MeEWN-I1oV_STSDYn1IFDPWt_1FKiwhDph83XaGc0o0/edit?usp=sharing"",""งบพรบ!CT84"")"),25800)</f>
        <v>25800</v>
      </c>
      <c r="N186" s="93">
        <f ca="1">IFERROR(__xludf.DUMMYFUNCTION("IMPORTRANGE(""https://docs.google.com/spreadsheets/d/1MeEWN-I1oV_STSDYn1IFDPWt_1FKiwhDph83XaGc0o0/edit?usp=sharing"",""งบพรบ!CV84"")"),24950)</f>
        <v>24950</v>
      </c>
      <c r="O186" s="93">
        <f t="shared" ca="1" si="93"/>
        <v>96.705426356589143</v>
      </c>
      <c r="P186" s="93">
        <f t="shared" ca="1" si="94"/>
        <v>96.705426356589143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5870</v>
      </c>
      <c r="O191" s="155">
        <f ca="1">IF(L191&gt;0,N191*100/L191,0)</f>
        <v>97.833333333333329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176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176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6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6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12000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6080</v>
      </c>
      <c r="O217" s="155">
        <f ca="1">IF(L217&gt;0,N217*100/L217,0)</f>
        <v>89.411764705882348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6">
        <v>2280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6">
        <v>3800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12000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12000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164200</v>
      </c>
      <c r="N261" s="155">
        <f t="shared" ca="1" si="116"/>
        <v>119311.81</v>
      </c>
      <c r="O261" s="155">
        <f t="shared" ref="O261:O269" ca="1" si="117">IF(L261&gt;0,N261*100/L261,0)</f>
        <v>72.662490864799025</v>
      </c>
      <c r="P261" s="155">
        <f t="shared" ref="P261:P269" ca="1" si="118">IF(M261&gt;0,N261*100/M261,0)</f>
        <v>72.662490864799025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164200</v>
      </c>
      <c r="N263" s="93">
        <f t="shared" ca="1" si="119"/>
        <v>119311.81</v>
      </c>
      <c r="O263" s="93">
        <f t="shared" ca="1" si="117"/>
        <v>72.662490864799025</v>
      </c>
      <c r="P263" s="93">
        <f t="shared" ca="1" si="118"/>
        <v>72.662490864799025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164200</v>
      </c>
      <c r="N264" s="498">
        <f t="shared" ca="1" si="120"/>
        <v>119311.81</v>
      </c>
      <c r="O264" s="498">
        <f t="shared" ca="1" si="117"/>
        <v>72.662490864799025</v>
      </c>
      <c r="P264" s="498">
        <f t="shared" ca="1" si="118"/>
        <v>72.662490864799025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IFERROR(__xludf.DUMMYFUNCTION("IMPORTRANGE(""https://docs.google.com/spreadsheets/d/1MeEWN-I1oV_STSDYn1IFDPWt_1FKiwhDph83XaGc0o0/edit?usp=sharing"",""งบพรบ!DD84"")"),164200)</f>
        <v>164200</v>
      </c>
      <c r="N266" s="93">
        <f ca="1">IFERROR(__xludf.DUMMYFUNCTION("IMPORTRANGE(""https://docs.google.com/spreadsheets/d/1MeEWN-I1oV_STSDYn1IFDPWt_1FKiwhDph83XaGc0o0/edit?usp=sharing"",""งบพรบ!DF84"")"),119311.81)</f>
        <v>119311.81</v>
      </c>
      <c r="O266" s="93">
        <f t="shared" ca="1" si="117"/>
        <v>72.662490864799025</v>
      </c>
      <c r="P266" s="93">
        <f t="shared" ca="1" si="118"/>
        <v>72.662490864799025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444</v>
      </c>
      <c r="K327" s="446">
        <f ca="1">IF(I327&gt;0,J327*100/I327,0)</f>
        <v>222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143125</v>
      </c>
      <c r="O328" s="155">
        <f t="shared" ref="O328:O336" ca="1" si="150">IF(L328&gt;0,N328*100/L328,0)</f>
        <v>91.162420382165607</v>
      </c>
      <c r="P328" s="155">
        <f t="shared" ref="P328:P336" ca="1" si="151">IF(M328&gt;0,N328*100/M328,0)</f>
        <v>89.733542319749219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143125</v>
      </c>
      <c r="O330" s="93">
        <f t="shared" ca="1" si="150"/>
        <v>91.162420382165607</v>
      </c>
      <c r="P330" s="93">
        <f t="shared" ca="1" si="151"/>
        <v>89.733542319749219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143125</v>
      </c>
      <c r="O331" s="498">
        <f t="shared" ca="1" si="150"/>
        <v>91.162420382165607</v>
      </c>
      <c r="P331" s="498">
        <f t="shared" ca="1" si="151"/>
        <v>89.733542319749219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IFERROR(__xludf.DUMMYFUNCTION("IMPORTRANGE(""https://docs.google.com/spreadsheets/d/1MeEWN-I1oV_STSDYn1IFDPWt_1FKiwhDph83XaGc0o0/edit?usp=sharing"",""งบพรบ!ER84"")"),159500)</f>
        <v>159500</v>
      </c>
      <c r="N333" s="93">
        <f ca="1">IFERROR(__xludf.DUMMYFUNCTION("IMPORTRANGE(""https://docs.google.com/spreadsheets/d/1MeEWN-I1oV_STSDYn1IFDPWt_1FKiwhDph83XaGc0o0/edit?usp=sharing"",""งบพรบ!ET84"")"),143125)</f>
        <v>143125</v>
      </c>
      <c r="O333" s="93">
        <f t="shared" ca="1" si="150"/>
        <v>91.162420382165607</v>
      </c>
      <c r="P333" s="93">
        <f t="shared" ca="1" si="151"/>
        <v>89.733542319749219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IFERROR(__xludf.DUMMYFUNCTION("IMPORTRANGE(""https://docs.google.com/spreadsheets/d/1kVcqe37tkHyjCSG3S0O1AXqVkqjo8mSIZil3BcpIysc/edit?usp=sharing"",""ศูนย์!D84"")"),353)</f>
        <v>353</v>
      </c>
      <c r="K338" s="498">
        <f ca="1">IF(I338&gt;0,J338*100/I338,0)</f>
        <v>176.5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IFERROR(__xludf.DUMMYFUNCTION("IMPORTRANGE(""https://docs.google.com/spreadsheets/d/1kVcqe37tkHyjCSG3S0O1AXqVkqjo8mSIZil3BcpIysc/edit?usp=sharing"",""ศูนย์!F84"")"),91)</f>
        <v>91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727850</v>
      </c>
      <c r="N345" s="155">
        <f t="shared" ca="1" si="155"/>
        <v>568073.9</v>
      </c>
      <c r="O345" s="155">
        <f t="shared" ref="O345:O353" ca="1" si="156">IF(L345&gt;0,N345*100/L345,0)</f>
        <v>84.428015159396594</v>
      </c>
      <c r="P345" s="155">
        <f t="shared" ref="P345:P353" ca="1" si="157">IF(M345&gt;0,N345*100/M345,0)</f>
        <v>78.048210482929179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727850</v>
      </c>
      <c r="N347" s="93">
        <f t="shared" ca="1" si="158"/>
        <v>568073.9</v>
      </c>
      <c r="O347" s="93">
        <f t="shared" ca="1" si="156"/>
        <v>84.428015159396594</v>
      </c>
      <c r="P347" s="93">
        <f t="shared" ca="1" si="157"/>
        <v>78.048210482929179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614050</v>
      </c>
      <c r="N348" s="498">
        <f t="shared" ca="1" si="159"/>
        <v>454273.9</v>
      </c>
      <c r="O348" s="498">
        <f t="shared" ca="1" si="156"/>
        <v>81.258187997495753</v>
      </c>
      <c r="P348" s="498">
        <f t="shared" ca="1" si="157"/>
        <v>73.97995277257553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IFERROR(__xludf.DUMMYFUNCTION("IMPORTRANGE(""https://docs.google.com/spreadsheets/d/1MeEWN-I1oV_STSDYn1IFDPWt_1FKiwhDph83XaGc0o0/edit?usp=sharing"",""งบพรบ!FB84"")"),614050)</f>
        <v>614050</v>
      </c>
      <c r="N350" s="93">
        <f ca="1">IFERROR(__xludf.DUMMYFUNCTION("IMPORTRANGE(""https://docs.google.com/spreadsheets/d/1MeEWN-I1oV_STSDYn1IFDPWt_1FKiwhDph83XaGc0o0/edit?usp=sharing"",""งบพรบ!FD84"")"),454273.9)</f>
        <v>454273.9</v>
      </c>
      <c r="O350" s="93">
        <f t="shared" ca="1" si="156"/>
        <v>81.258187997495753</v>
      </c>
      <c r="P350" s="93">
        <f t="shared" ca="1" si="157"/>
        <v>73.97995277257553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55</v>
      </c>
      <c r="K355" s="466">
        <f ca="1">IF(I355&gt;0,J355*100/I355,0)</f>
        <v>101.85185185185185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IFERROR(__xludf.DUMMYFUNCTION("IMPORTRANGE(""https://docs.google.com/spreadsheets/d/1XWAQStnk-4SwqDmLtmXYiTMKHgktTP8We1SCoS47DrQ/edit?usp=sharing"",""จัดที่ดิน!W84"")"),101)</f>
        <v>101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IFERROR(__xludf.DUMMYFUNCTION("IMPORTRANGE(""https://docs.google.com/spreadsheets/d/1XWAQStnk-4SwqDmLtmXYiTMKHgktTP8We1SCoS47DrQ/edit?usp=sharing"",""จัดที่ดิน!X84"")"),593.27)</f>
        <v>593.27</v>
      </c>
      <c r="K359" s="498">
        <f t="shared" ca="1" si="161"/>
        <v>134.83409090909092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IFERROR(__xludf.DUMMYFUNCTION("IMPORTRANGE(""https://docs.google.com/spreadsheets/d/1XWAQStnk-4SwqDmLtmXYiTMKHgktTP8We1SCoS47DrQ/edit?usp=sharing"",""จัดที่ดิน!Y84"")"),100)</f>
        <v>100</v>
      </c>
      <c r="K360" s="498">
        <f t="shared" ca="1" si="161"/>
        <v>185.18518518518519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IFERROR(__xludf.DUMMYFUNCTION("IMPORTRANGE(""https://docs.google.com/spreadsheets/d/1XWAQStnk-4SwqDmLtmXYiTMKHgktTP8We1SCoS47DrQ/edit?usp=sharing"",""จัดที่ดิน!Z84"")"),588.59)</f>
        <v>588.59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IFERROR(__xludf.DUMMYFUNCTION("IMPORTRANGE(""https://docs.google.com/spreadsheets/d/1XWAQStnk-4SwqDmLtmXYiTMKHgktTP8We1SCoS47DrQ/edit?usp=sharing"",""จัดที่ดิน!AA84"")"),55)</f>
        <v>55</v>
      </c>
      <c r="K362" s="498">
        <f t="shared" ca="1" si="161"/>
        <v>101.85185185185185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IFERROR(__xludf.DUMMYFUNCTION("IMPORTRANGE(""https://docs.google.com/spreadsheets/d/1XWAQStnk-4SwqDmLtmXYiTMKHgktTP8We1SCoS47DrQ/edit?usp=sharing"",""จัดที่ดิน!AB84"")"),356.89)</f>
        <v>356.89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89</v>
      </c>
      <c r="K364" s="480">
        <f t="shared" ca="1" si="161"/>
        <v>120.27027027027027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38</v>
      </c>
      <c r="K365" s="492">
        <f t="shared" ca="1" si="161"/>
        <v>111.76470588235294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IFERROR(__xludf.DUMMYFUNCTION("IMPORTRANGE(""https://docs.google.com/spreadsheets/d/1XWAQStnk-4SwqDmLtmXYiTMKHgktTP8We1SCoS47DrQ/edit?usp=sharing"",""จัดที่ดิน!E84"")"),82)</f>
        <v>82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IFERROR(__xludf.DUMMYFUNCTION("IMPORTRANGE(""https://docs.google.com/spreadsheets/d/1XWAQStnk-4SwqDmLtmXYiTMKHgktTP8We1SCoS47DrQ/edit?usp=sharing"",""จัดที่ดิน!F84"")"),384.35)</f>
        <v>384.35</v>
      </c>
      <c r="K369" s="498">
        <f t="shared" ca="1" si="163"/>
        <v>113.04411764705883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IFERROR(__xludf.DUMMYFUNCTION("IMPORTRANGE(""https://docs.google.com/spreadsheets/d/1XWAQStnk-4SwqDmLtmXYiTMKHgktTP8We1SCoS47DrQ/edit?usp=sharing"",""จัดที่ดิน!G84"")"),81)</f>
        <v>81</v>
      </c>
      <c r="K370" s="498">
        <f t="shared" ca="1" si="163"/>
        <v>238.23529411764707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IFERROR(__xludf.DUMMYFUNCTION("IMPORTRANGE(""https://docs.google.com/spreadsheets/d/1XWAQStnk-4SwqDmLtmXYiTMKHgktTP8We1SCoS47DrQ/edit?usp=sharing"",""จัดที่ดิน!H84"")"),379.67)</f>
        <v>379.67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IFERROR(__xludf.DUMMYFUNCTION("IMPORTRANGE(""https://docs.google.com/spreadsheets/d/1XWAQStnk-4SwqDmLtmXYiTMKHgktTP8We1SCoS47DrQ/edit?usp=sharing"",""จัดที่ดิน!I84"")"),38)</f>
        <v>38</v>
      </c>
      <c r="K372" s="498">
        <f t="shared" ca="1" si="163"/>
        <v>111.76470588235294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IFERROR(__xludf.DUMMYFUNCTION("IMPORTRANGE(""https://docs.google.com/spreadsheets/d/1XWAQStnk-4SwqDmLtmXYiTMKHgktTP8We1SCoS47DrQ/edit?usp=sharing"",""จัดที่ดิน!J84"")"),210.78)</f>
        <v>210.78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51</v>
      </c>
      <c r="K374" s="492">
        <f t="shared" ca="1" si="163"/>
        <v>127.5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IFERROR(__xludf.DUMMYFUNCTION("IMPORTRANGE(""https://docs.google.com/spreadsheets/d/1XWAQStnk-4SwqDmLtmXYiTMKHgktTP8We1SCoS47DrQ/edit?usp=sharing"",""จัดที่ดิน!AH84"")"),19)</f>
        <v>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IFERROR(__xludf.DUMMYFUNCTION("IMPORTRANGE(""https://docs.google.com/spreadsheets/d/1XWAQStnk-4SwqDmLtmXYiTMKHgktTP8We1SCoS47DrQ/edit?usp=sharing"",""จัดที่ดิน!AI84"")"),208.92)</f>
        <v>208.92</v>
      </c>
      <c r="K378" s="498">
        <f t="shared" ca="1" si="164"/>
        <v>208.92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IFERROR(__xludf.DUMMYFUNCTION("IMPORTRANGE(""https://docs.google.com/spreadsheets/d/1XWAQStnk-4SwqDmLtmXYiTMKHgktTP8We1SCoS47DrQ/edit?usp=sharing"",""จัดที่ดิน!AJ84"")"),52)</f>
        <v>52</v>
      </c>
      <c r="K379" s="498">
        <f t="shared" ca="1" si="164"/>
        <v>130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IFERROR(__xludf.DUMMYFUNCTION("IMPORTRANGE(""https://docs.google.com/spreadsheets/d/1XWAQStnk-4SwqDmLtmXYiTMKHgktTP8We1SCoS47DrQ/edit?usp=sharing"",""จัดที่ดิน!AK84"")"),441.58)</f>
        <v>441.58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IFERROR(__xludf.DUMMYFUNCTION("IMPORTRANGE(""https://docs.google.com/spreadsheets/d/1XWAQStnk-4SwqDmLtmXYiTMKHgktTP8We1SCoS47DrQ/edit?usp=sharing"",""จัดที่ดิน!AL84"")"),51)</f>
        <v>51</v>
      </c>
      <c r="K381" s="498">
        <f t="shared" ca="1" si="164"/>
        <v>127.5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IFERROR(__xludf.DUMMYFUNCTION("IMPORTRANGE(""https://docs.google.com/spreadsheets/d/1XWAQStnk-4SwqDmLtmXYiTMKHgktTP8We1SCoS47DrQ/edit?usp=sharing"",""จัดที่ดิน!AM84"")"),391.66)</f>
        <v>391.66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IFERROR(__xludf.DUMMYFUNCTION("IMPORTRANGE(""https://docs.google.com/spreadsheets/d/1XWAQStnk-4SwqDmLtmXYiTMKHgktTP8We1SCoS47DrQ/edit?usp=sharing"",""จัดที่ดิน!AP84"")"),5)</f>
        <v>5</v>
      </c>
      <c r="K385" s="506">
        <f ca="1">IF(I385&gt;0,J385*100/I385,0)</f>
        <v>50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727415.66</v>
      </c>
      <c r="N414" s="553">
        <f t="shared" si="181"/>
        <v>568443.66</v>
      </c>
      <c r="O414" s="553">
        <f ca="1">IF(L414&gt;0,N414*100/L414,0)</f>
        <v>71.567613232192883</v>
      </c>
      <c r="P414" s="553">
        <f ca="1">IF(M414&gt;0,N414*100/M414,0)</f>
        <v>78.145645091006145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59560</v>
      </c>
      <c r="N419" s="155">
        <f t="shared" si="184"/>
        <v>54560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91.605104096709198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59560</v>
      </c>
      <c r="N421" s="93">
        <f t="shared" si="187"/>
        <v>54560</v>
      </c>
      <c r="O421" s="93">
        <f t="shared" ca="1" si="185"/>
        <v>100</v>
      </c>
      <c r="P421" s="93">
        <f t="shared" ca="1" si="186"/>
        <v>91.605104096709198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59560</v>
      </c>
      <c r="N422" s="498">
        <f t="shared" si="188"/>
        <v>54560</v>
      </c>
      <c r="O422" s="498">
        <f t="shared" ca="1" si="185"/>
        <v>100</v>
      </c>
      <c r="P422" s="498">
        <f t="shared" ca="1" si="186"/>
        <v>91.605104096709198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L424+5000</f>
        <v>59560</v>
      </c>
      <c r="N424" s="93">
        <f>N425+N426+N427+N428</f>
        <v>54560</v>
      </c>
      <c r="O424" s="93">
        <f t="shared" ca="1" si="185"/>
        <v>100</v>
      </c>
      <c r="P424" s="93">
        <f t="shared" ca="1" si="186"/>
        <v>91.605104096709198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6007</v>
      </c>
      <c r="J543" s="686">
        <f t="shared" si="235"/>
        <v>6007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205097</v>
      </c>
      <c r="O544" s="155">
        <f t="shared" ref="O544:O549" ca="1" si="237">IF(L544&gt;0,N544*100/L544,0)</f>
        <v>88.749313059018505</v>
      </c>
      <c r="P544" s="155">
        <f t="shared" ref="P544:P549" ca="1" si="238">IF(M544&gt;0,N544*100/M544,0)</f>
        <v>88.749313059018505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205097</v>
      </c>
      <c r="O546" s="93">
        <f t="shared" ca="1" si="237"/>
        <v>88.749313059018505</v>
      </c>
      <c r="P546" s="93">
        <f t="shared" ca="1" si="238"/>
        <v>88.749313059018505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205097</v>
      </c>
      <c r="O547" s="498">
        <f t="shared" ca="1" si="237"/>
        <v>88.749313059018505</v>
      </c>
      <c r="P547" s="498">
        <f t="shared" ca="1" si="238"/>
        <v>88.749313059018505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205097</v>
      </c>
      <c r="O549" s="93">
        <f t="shared" ca="1" si="237"/>
        <v>88.749313059018505</v>
      </c>
      <c r="P549" s="93">
        <f t="shared" ca="1" si="238"/>
        <v>88.749313059018505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117000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88097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6007</v>
      </c>
      <c r="J559" s="707">
        <f t="shared" si="245"/>
        <v>6007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80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80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80">
        <f t="shared" ref="J576:J577" si="250">J578+J580+J582+J588+J590</f>
        <v>6007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80">
        <f t="shared" si="250"/>
        <v>823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5615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765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329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329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63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10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50.42</v>
      </c>
      <c r="J592" s="707">
        <f t="shared" si="253"/>
        <v>50.42</v>
      </c>
      <c r="K592" s="676">
        <f t="shared" ref="K592:K594" ca="1" si="254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50.42</v>
      </c>
      <c r="K593" s="412">
        <f t="shared" ca="1" si="254"/>
        <v>100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50.42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50.42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120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312895.66000000003</v>
      </c>
      <c r="N629" s="195">
        <f t="shared" si="263"/>
        <v>188021.66</v>
      </c>
      <c r="O629" s="195">
        <f t="shared" ref="O629:O634" ca="1" si="264">IF(L629&gt;0,N629*100/L629,0)</f>
        <v>48.867892555002534</v>
      </c>
      <c r="P629" s="195">
        <f t="shared" ref="P629:P634" ca="1" si="265">IF(M629&gt;0,N629*100/M629,0)</f>
        <v>60.090849454415562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312895.66000000003</v>
      </c>
      <c r="N631" s="93">
        <f t="shared" si="266"/>
        <v>188021.66</v>
      </c>
      <c r="O631" s="93">
        <f t="shared" ca="1" si="264"/>
        <v>48.867892555002534</v>
      </c>
      <c r="P631" s="93">
        <f t="shared" ca="1" si="265"/>
        <v>60.090849454415562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312895.66000000003</v>
      </c>
      <c r="N632" s="498">
        <f t="shared" si="267"/>
        <v>188021.66</v>
      </c>
      <c r="O632" s="498">
        <f t="shared" ca="1" si="264"/>
        <v>48.867892555002534</v>
      </c>
      <c r="P632" s="498">
        <f t="shared" ca="1" si="265"/>
        <v>60.090849454415562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L634-71859.34</f>
        <v>312895.66000000003</v>
      </c>
      <c r="N634" s="93">
        <f>N635+N636+N637+N638</f>
        <v>188021.66</v>
      </c>
      <c r="O634" s="93">
        <f t="shared" ca="1" si="264"/>
        <v>48.867892555002534</v>
      </c>
      <c r="P634" s="93">
        <f t="shared" ca="1" si="265"/>
        <v>60.090849454415562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116566.66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71455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IFERROR(__xludf.DUMMYFUNCTION("IMPORTRANGE(""https://docs.google.com/spreadsheets/d/1XWAQStnk-4SwqDmLtmXYiTMKHgktTP8We1SCoS47DrQ/edit?usp=sharing"",""จัดที่ดิน!AS84"")"),81)</f>
        <v>81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IFERROR(__xludf.DUMMYFUNCTION("IMPORTRANGE(""https://docs.google.com/spreadsheets/d/1XWAQStnk-4SwqDmLtmXYiTMKHgktTP8We1SCoS47DrQ/edit?usp=sharing"",""จัดที่ดิน!AT84"")"),23.25)</f>
        <v>23.25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IFERROR(__xludf.DUMMYFUNCTION("IMPORTRANGE(""https://docs.google.com/spreadsheets/d/1XWAQStnk-4SwqDmLtmXYiTMKHgktTP8We1SCoS47DrQ/edit?usp=sharing"",""จัดที่ดิน!AU84"")"),76)</f>
        <v>76</v>
      </c>
      <c r="K647" s="163">
        <f t="shared" ca="1" si="271"/>
        <v>63.333333333333336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IFERROR(__xludf.DUMMYFUNCTION("IMPORTRANGE(""https://docs.google.com/spreadsheets/d/1XWAQStnk-4SwqDmLtmXYiTMKHgktTP8We1SCoS47DrQ/edit?usp=sharing"",""จัดที่ดิน!AV84"")"),23.25)</f>
        <v>23.25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8620</v>
      </c>
      <c r="O655" s="195">
        <f t="shared" ref="O655:O660" ca="1" si="274">IF(L655&gt;0,N655*100/L655,0)</f>
        <v>91.702127659574472</v>
      </c>
      <c r="P655" s="195">
        <f t="shared" ref="P655:P660" ca="1" si="275">IF(M655&gt;0,N655*100/M655,0)</f>
        <v>91.702127659574472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8620</v>
      </c>
      <c r="O657" s="93">
        <f t="shared" ca="1" si="274"/>
        <v>91.702127659574472</v>
      </c>
      <c r="P657" s="93">
        <f t="shared" ca="1" si="275"/>
        <v>91.702127659574472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8620</v>
      </c>
      <c r="O658" s="498">
        <f t="shared" ca="1" si="274"/>
        <v>91.702127659574472</v>
      </c>
      <c r="P658" s="498">
        <f t="shared" ca="1" si="275"/>
        <v>91.702127659574472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8620</v>
      </c>
      <c r="O660" s="93">
        <f t="shared" ca="1" si="274"/>
        <v>91.702127659574472</v>
      </c>
      <c r="P660" s="93">
        <f t="shared" ca="1" si="275"/>
        <v>91.702127659574472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8620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IFERROR(__xludf.DUMMYFUNCTION("IMPORTRANGE(""https://docs.google.com/spreadsheets/d/19vJNZY_5yjcGF2XGBMNZRCAIB0Kwfpjp8YEOfu-bneM/edit?usp=sharing"",""งานกองทุน!F84"")"),528049.75)</f>
        <v>528049.75</v>
      </c>
      <c r="K821" s="498">
        <f t="shared" ref="K821:K828" ca="1" si="335">IF(I821&gt;0,J821*100/I821,0)</f>
        <v>71.017236693736606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IFERROR(__xludf.DUMMYFUNCTION("IMPORTRANGE(""https://docs.google.com/spreadsheets/d/19vJNZY_5yjcGF2XGBMNZRCAIB0Kwfpjp8YEOfu-bneM/edit?usp=sharing"",""งานกองทุน!E84"")"),54)</f>
        <v>54</v>
      </c>
      <c r="K822" s="498">
        <f t="shared" ca="1" si="335"/>
        <v>79.411764705882348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IFERROR(__xludf.DUMMYFUNCTION("IMPORTRANGE(""https://docs.google.com/spreadsheets/d/19vJNZY_5yjcGF2XGBMNZRCAIB0Kwfpjp8YEOfu-bneM/edit?usp=sharing"",""งานกองทุน!K84"")"),26751.11)</f>
        <v>26751.11</v>
      </c>
      <c r="K823" s="498">
        <f t="shared" ca="1" si="335"/>
        <v>74.553734290368467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IFERROR(__xludf.DUMMYFUNCTION("IMPORTRANGE(""https://docs.google.com/spreadsheets/d/19vJNZY_5yjcGF2XGBMNZRCAIB0Kwfpjp8YEOfu-bneM/edit?usp=sharing"",""งานกองทุน!J84"")"),2)</f>
        <v>2</v>
      </c>
      <c r="K824" s="498">
        <f t="shared" ca="1" si="335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IFERROR(__xludf.DUMMYFUNCTION("IMPORTRANGE(""https://docs.google.com/spreadsheets/d/19vJNZY_5yjcGF2XGBMNZRCAIB0Kwfpjp8YEOfu-bneM/edit?usp=sharing"",""งานกองทุน!P84"")"),31309.25)</f>
        <v>31309.25</v>
      </c>
      <c r="K825" s="498">
        <f t="shared" ca="1" si="335"/>
        <v>53.17657389275093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IFERROR(__xludf.DUMMYFUNCTION("IMPORTRANGE(""https://docs.google.com/spreadsheets/d/19vJNZY_5yjcGF2XGBMNZRCAIB0Kwfpjp8YEOfu-bneM/edit?usp=sharing"",""งานกองทุน!O84"")"),84)</f>
        <v>84</v>
      </c>
      <c r="K826" s="498">
        <f t="shared" ca="1" si="335"/>
        <v>56.375838926174495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BEA60-7B7B-45C8-9C9D-F3FE4BD447E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4078161.94</v>
      </c>
      <c r="N8" s="22">
        <f t="shared" ca="1" si="0"/>
        <v>3279756.54</v>
      </c>
      <c r="O8" s="22">
        <f t="shared" ref="O8:O16" ca="1" si="1">IF(L8&gt;0,N8*100/L8,0)</f>
        <v>83.761960972201223</v>
      </c>
      <c r="P8" s="22">
        <f t="shared" ref="P8:P16" ca="1" si="2">IF(M8&gt;0,N8*100/M8,0)</f>
        <v>80.422420400500329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4078161.94</v>
      </c>
      <c r="N10" s="30">
        <f t="shared" ca="1" si="3"/>
        <v>3279756.54</v>
      </c>
      <c r="O10" s="30">
        <f t="shared" ca="1" si="1"/>
        <v>83.761960972201223</v>
      </c>
      <c r="P10" s="30">
        <f t="shared" ca="1" si="2"/>
        <v>80.422420400500329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4014561.94</v>
      </c>
      <c r="N11" s="498">
        <f t="shared" ca="1" si="4"/>
        <v>3225156.54</v>
      </c>
      <c r="O11" s="498">
        <f t="shared" ca="1" si="1"/>
        <v>83.346682110251066</v>
      </c>
      <c r="P11" s="498">
        <f t="shared" ca="1" si="2"/>
        <v>80.33644985933384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4014561.94</v>
      </c>
      <c r="N13" s="93">
        <f t="shared" ca="1" si="5"/>
        <v>3225156.54</v>
      </c>
      <c r="O13" s="93">
        <f t="shared" ca="1" si="1"/>
        <v>83.346682110251066</v>
      </c>
      <c r="P13" s="93">
        <f t="shared" ca="1" si="2"/>
        <v>80.33644985933384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63600</v>
      </c>
      <c r="N14" s="498">
        <f t="shared" ca="1" si="6"/>
        <v>54600</v>
      </c>
      <c r="O14" s="498">
        <f t="shared" ca="1" si="1"/>
        <v>118.69565217391305</v>
      </c>
      <c r="P14" s="498">
        <f t="shared" ca="1" si="2"/>
        <v>85.84905660377359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63600</v>
      </c>
      <c r="N16" s="52">
        <f t="shared" ca="1" si="7"/>
        <v>54600</v>
      </c>
      <c r="O16" s="52">
        <f t="shared" ca="1" si="1"/>
        <v>118.69565217391305</v>
      </c>
      <c r="P16" s="52">
        <f t="shared" ca="1" si="2"/>
        <v>85.84905660377359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2381043.94</v>
      </c>
      <c r="N18" s="22">
        <f t="shared" ca="1" si="8"/>
        <v>2083814.87</v>
      </c>
      <c r="O18" s="22">
        <f t="shared" ref="O18:O26" ca="1" si="9">IF(L18&gt;0,N18*100/L18,0)</f>
        <v>94.052368443619983</v>
      </c>
      <c r="P18" s="22">
        <f t="shared" ref="P18:P26" ca="1" si="10">IF(M18&gt;0,N18*100/M18,0)</f>
        <v>87.516859096686815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2381043.94</v>
      </c>
      <c r="N20" s="30">
        <f t="shared" ca="1" si="11"/>
        <v>2083814.87</v>
      </c>
      <c r="O20" s="30">
        <f t="shared" ca="1" si="9"/>
        <v>94.052368443619983</v>
      </c>
      <c r="P20" s="30">
        <f t="shared" ca="1" si="10"/>
        <v>87.516859096686815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2317443.94</v>
      </c>
      <c r="N21" s="498">
        <f t="shared" ca="1" si="12"/>
        <v>2029214.87</v>
      </c>
      <c r="O21" s="498">
        <f t="shared" ca="1" si="9"/>
        <v>93.529877534465044</v>
      </c>
      <c r="P21" s="498">
        <f t="shared" ca="1" si="10"/>
        <v>87.562630317607599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2317443.94</v>
      </c>
      <c r="N23" s="93">
        <f t="shared" ca="1" si="13"/>
        <v>2029214.87</v>
      </c>
      <c r="O23" s="93">
        <f t="shared" ca="1" si="9"/>
        <v>93.529877534465044</v>
      </c>
      <c r="P23" s="93">
        <f t="shared" ca="1" si="10"/>
        <v>87.562630317607599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63600</v>
      </c>
      <c r="N24" s="498">
        <f t="shared" ca="1" si="14"/>
        <v>54600</v>
      </c>
      <c r="O24" s="498">
        <f t="shared" ca="1" si="9"/>
        <v>118.69565217391305</v>
      </c>
      <c r="P24" s="498">
        <f t="shared" ca="1" si="10"/>
        <v>85.84905660377359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63600</v>
      </c>
      <c r="N26" s="52">
        <f t="shared" ca="1" si="15"/>
        <v>54600</v>
      </c>
      <c r="O26" s="52">
        <f t="shared" ca="1" si="9"/>
        <v>118.69565217391305</v>
      </c>
      <c r="P26" s="52">
        <f t="shared" ca="1" si="10"/>
        <v>85.84905660377359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1697118</v>
      </c>
      <c r="N28" s="22">
        <f t="shared" si="16"/>
        <v>1195941.67</v>
      </c>
      <c r="O28" s="22">
        <f t="shared" ref="O28:O37" ca="1" si="17">IF(L28&gt;0,N28*100/L28,0)</f>
        <v>70.350420417205399</v>
      </c>
      <c r="P28" s="22">
        <f t="shared" ref="P28:P37" ca="1" si="18">IF(M28&gt;0,N28*100/M28,0)</f>
        <v>70.468975639878906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1697118</v>
      </c>
      <c r="N30" s="30">
        <f t="shared" si="19"/>
        <v>1195941.67</v>
      </c>
      <c r="O30" s="30">
        <f t="shared" ca="1" si="17"/>
        <v>70.350420417205399</v>
      </c>
      <c r="P30" s="30">
        <f t="shared" ca="1" si="18"/>
        <v>70.468975639878906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1697118</v>
      </c>
      <c r="N31" s="498">
        <f t="shared" si="20"/>
        <v>1195941.67</v>
      </c>
      <c r="O31" s="498">
        <f t="shared" ca="1" si="17"/>
        <v>70.350420417205399</v>
      </c>
      <c r="P31" s="498">
        <f t="shared" ca="1" si="18"/>
        <v>70.468975639878906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1697118</v>
      </c>
      <c r="N33" s="93">
        <f t="shared" si="21"/>
        <v>1195941.67</v>
      </c>
      <c r="O33" s="93">
        <f t="shared" ca="1" si="17"/>
        <v>70.350420417205399</v>
      </c>
      <c r="P33" s="93">
        <f t="shared" ca="1" si="18"/>
        <v>70.468975639878906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2215590</v>
      </c>
      <c r="M37" s="858">
        <f t="shared" ca="1" si="24"/>
        <v>2381043.94</v>
      </c>
      <c r="N37" s="858">
        <f t="shared" ca="1" si="24"/>
        <v>2083814.87</v>
      </c>
      <c r="O37" s="900">
        <f t="shared" ca="1" si="17"/>
        <v>94.052368443619983</v>
      </c>
      <c r="P37" s="901">
        <f t="shared" ca="1" si="18"/>
        <v>87.516859096686815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254393.94</v>
      </c>
      <c r="N41" s="85">
        <f t="shared" ca="1" si="25"/>
        <v>218393.94</v>
      </c>
      <c r="O41" s="85">
        <f t="shared" ref="O41:O49" ca="1" si="26">IF(L41&gt;0,N41*100/L41,0)</f>
        <v>112.80678719008264</v>
      </c>
      <c r="P41" s="85">
        <f t="shared" ref="P41:P49" ca="1" si="27">IF(M41&gt;0,N41*100/M41,0)</f>
        <v>85.848719509592087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254393.94</v>
      </c>
      <c r="N43" s="92">
        <f t="shared" ca="1" si="28"/>
        <v>218393.94</v>
      </c>
      <c r="O43" s="92">
        <f t="shared" ca="1" si="26"/>
        <v>112.80678719008264</v>
      </c>
      <c r="P43" s="92">
        <f t="shared" ca="1" si="27"/>
        <v>85.848719509592087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254393.94</v>
      </c>
      <c r="N44" s="498">
        <f t="shared" ca="1" si="29"/>
        <v>218393.94</v>
      </c>
      <c r="O44" s="498">
        <f t="shared" ca="1" si="26"/>
        <v>112.80678719008264</v>
      </c>
      <c r="P44" s="498">
        <f t="shared" ca="1" si="27"/>
        <v>85.848719509592087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IFERROR(__xludf.DUMMYFUNCTION("IMPORTRANGE(""https://docs.google.com/spreadsheets/d/1MeEWN-I1oV_STSDYn1IFDPWt_1FKiwhDph83XaGc0o0/edit?usp=sharing"",""งบพรบ!R85"")"),254393.94)</f>
        <v>254393.94</v>
      </c>
      <c r="N46" s="93">
        <f ca="1">IFERROR(__xludf.DUMMYFUNCTION("IMPORTRANGE(""https://docs.google.com/spreadsheets/d/1MeEWN-I1oV_STSDYn1IFDPWt_1FKiwhDph83XaGc0o0/edit?usp=sharing"",""งบพรบ!T85"")"),218393.94)</f>
        <v>218393.94</v>
      </c>
      <c r="O46" s="93">
        <f t="shared" ca="1" si="26"/>
        <v>112.80678719008264</v>
      </c>
      <c r="P46" s="93">
        <f t="shared" ca="1" si="27"/>
        <v>85.848719509592087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662000</v>
      </c>
      <c r="N53" s="116">
        <f t="shared" ca="1" si="31"/>
        <v>638566.54</v>
      </c>
      <c r="O53" s="116">
        <f t="shared" ref="O53:O61" ca="1" si="32">IF(L53&gt;0,N53*100/L53,0)</f>
        <v>99.635908878140114</v>
      </c>
      <c r="P53" s="116">
        <f t="shared" ref="P53:P61" ca="1" si="33">IF(M53&gt;0,N53*100/M53,0)</f>
        <v>96.460202416918435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662000</v>
      </c>
      <c r="N55" s="123">
        <f t="shared" ca="1" si="34"/>
        <v>638566.54</v>
      </c>
      <c r="O55" s="123">
        <f t="shared" ca="1" si="32"/>
        <v>99.635908878140114</v>
      </c>
      <c r="P55" s="123">
        <f t="shared" ca="1" si="33"/>
        <v>96.460202416918435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653400</v>
      </c>
      <c r="N56" s="498">
        <f t="shared" ca="1" si="35"/>
        <v>629966.54</v>
      </c>
      <c r="O56" s="498">
        <f t="shared" ca="1" si="32"/>
        <v>98.294045872991106</v>
      </c>
      <c r="P56" s="498">
        <f t="shared" ca="1" si="33"/>
        <v>96.413611876339147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IFERROR(__xludf.DUMMYFUNCTION("IMPORTRANGE(""https://docs.google.com/spreadsheets/d/1MeEWN-I1oV_STSDYn1IFDPWt_1FKiwhDph83XaGc0o0/edit?usp=sharing"",""งบพรบ!AB85"")"),653400)</f>
        <v>653400</v>
      </c>
      <c r="N58" s="93">
        <f ca="1">IFERROR(__xludf.DUMMYFUNCTION("IMPORTRANGE(""https://docs.google.com/spreadsheets/d/1MeEWN-I1oV_STSDYn1IFDPWt_1FKiwhDph83XaGc0o0/edit?usp=sharing"",""งบพรบ!AD85"")"),629966.54)</f>
        <v>629966.54</v>
      </c>
      <c r="O58" s="93">
        <f t="shared" ca="1" si="32"/>
        <v>98.294045872991106</v>
      </c>
      <c r="P58" s="93">
        <f t="shared" ca="1" si="33"/>
        <v>96.413611876339147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8600</v>
      </c>
      <c r="N59" s="498">
        <f t="shared" ca="1" si="36"/>
        <v>8600</v>
      </c>
      <c r="O59" s="498">
        <f t="shared" ca="1" si="32"/>
        <v>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IFERROR(__xludf.DUMMYFUNCTION("IMPORTRANGE(""https://docs.google.com/spreadsheets/d/1MeEWN-I1oV_STSDYn1IFDPWt_1FKiwhDph83XaGc0o0/edit?usp=sharing"",""งบพรบ!AC85"")"),8600)</f>
        <v>8600</v>
      </c>
      <c r="N61" s="52">
        <f ca="1">IFERROR(__xludf.DUMMYFUNCTION("IMPORTRANGE(""https://docs.google.com/spreadsheets/d/1MeEWN-I1oV_STSDYn1IFDPWt_1FKiwhDph83XaGc0o0/edit?usp=sharing"",""งบพรบ!AE85"")"),8600)</f>
        <v>8600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376140</v>
      </c>
      <c r="N88" s="155">
        <f t="shared" ca="1" si="49"/>
        <v>335584.38</v>
      </c>
      <c r="O88" s="155">
        <f t="shared" ref="O88:O96" ca="1" si="50">IF(L88&gt;0,N88*100/L88,0)</f>
        <v>89.217945445844634</v>
      </c>
      <c r="P88" s="155">
        <f t="shared" ref="P88:P96" ca="1" si="51">IF(M88&gt;0,N88*100/M88,0)</f>
        <v>89.217945445844634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376140</v>
      </c>
      <c r="N90" s="93">
        <f t="shared" ca="1" si="52"/>
        <v>335584.38</v>
      </c>
      <c r="O90" s="93">
        <f t="shared" ca="1" si="50"/>
        <v>89.217945445844634</v>
      </c>
      <c r="P90" s="93">
        <f t="shared" ca="1" si="51"/>
        <v>89.217945445844634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376140</v>
      </c>
      <c r="N91" s="498">
        <f t="shared" ca="1" si="53"/>
        <v>335584.38</v>
      </c>
      <c r="O91" s="498">
        <f t="shared" ca="1" si="50"/>
        <v>89.217945445844634</v>
      </c>
      <c r="P91" s="498">
        <f t="shared" ca="1" si="51"/>
        <v>89.217945445844634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IFERROR(__xludf.DUMMYFUNCTION("IMPORTRANGE(""https://docs.google.com/spreadsheets/d/1MeEWN-I1oV_STSDYn1IFDPWt_1FKiwhDph83XaGc0o0/edit?usp=sharing"",""งบพรบ!AV85"")"),376140)</f>
        <v>376140</v>
      </c>
      <c r="N93" s="93">
        <f ca="1">IFERROR(__xludf.DUMMYFUNCTION("IMPORTRANGE(""https://docs.google.com/spreadsheets/d/1MeEWN-I1oV_STSDYn1IFDPWt_1FKiwhDph83XaGc0o0/edit?usp=sharing"",""งบพรบ!AX85"")"),335584.38)</f>
        <v>335584.38</v>
      </c>
      <c r="O93" s="93">
        <f t="shared" ca="1" si="50"/>
        <v>89.217945445844634</v>
      </c>
      <c r="P93" s="93">
        <f t="shared" ca="1" si="51"/>
        <v>89.217945445844634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63110</v>
      </c>
      <c r="N165" s="155">
        <f t="shared" ca="1" si="84"/>
        <v>36610</v>
      </c>
      <c r="O165" s="155">
        <f t="shared" ref="O165:O173" ca="1" si="85">IF(L165&gt;0,N165*100/L165,0)</f>
        <v>173.91923990498813</v>
      </c>
      <c r="P165" s="155">
        <f t="shared" ref="P165:P173" ca="1" si="86">IF(M165&gt;0,N165*100/M165,0)</f>
        <v>58.009824116621772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63110</v>
      </c>
      <c r="N167" s="93">
        <f t="shared" ca="1" si="87"/>
        <v>36610</v>
      </c>
      <c r="O167" s="93">
        <f t="shared" ca="1" si="85"/>
        <v>173.91923990498813</v>
      </c>
      <c r="P167" s="93">
        <f t="shared" ca="1" si="86"/>
        <v>58.009824116621772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63110</v>
      </c>
      <c r="N168" s="498">
        <f t="shared" ca="1" si="88"/>
        <v>36610</v>
      </c>
      <c r="O168" s="498">
        <f t="shared" ca="1" si="85"/>
        <v>173.91923990498813</v>
      </c>
      <c r="P168" s="498">
        <f t="shared" ca="1" si="86"/>
        <v>58.009824116621772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IFERROR(__xludf.DUMMYFUNCTION("IMPORTRANGE(""https://docs.google.com/spreadsheets/d/1MeEWN-I1oV_STSDYn1IFDPWt_1FKiwhDph83XaGc0o0/edit?usp=sharing"",""งบพรบ!CJ85"")"),63110)</f>
        <v>63110</v>
      </c>
      <c r="N170" s="93">
        <f ca="1">IFERROR(__xludf.DUMMYFUNCTION("IMPORTRANGE(""https://docs.google.com/spreadsheets/d/1MeEWN-I1oV_STSDYn1IFDPWt_1FKiwhDph83XaGc0o0/edit?usp=sharing"",""งบพรบ!CL85"")"),36610)</f>
        <v>36610</v>
      </c>
      <c r="O170" s="93">
        <f t="shared" ca="1" si="85"/>
        <v>173.91923990498813</v>
      </c>
      <c r="P170" s="93">
        <f t="shared" ca="1" si="86"/>
        <v>58.009824116621772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182100</v>
      </c>
      <c r="N181" s="155">
        <f t="shared" ca="1" si="92"/>
        <v>170630</v>
      </c>
      <c r="O181" s="155">
        <f t="shared" ref="O181:O189" ca="1" si="93">IF(L181&gt;0,N181*100/L181,0)</f>
        <v>93.701263042284452</v>
      </c>
      <c r="P181" s="155">
        <f t="shared" ref="P181:P189" ca="1" si="94">IF(M181&gt;0,N181*100/M181,0)</f>
        <v>93.701263042284452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182100</v>
      </c>
      <c r="N183" s="93">
        <f t="shared" ca="1" si="95"/>
        <v>170630</v>
      </c>
      <c r="O183" s="93">
        <f t="shared" ca="1" si="93"/>
        <v>93.701263042284452</v>
      </c>
      <c r="P183" s="93">
        <f t="shared" ca="1" si="94"/>
        <v>93.701263042284452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182100</v>
      </c>
      <c r="N184" s="498">
        <f t="shared" ca="1" si="96"/>
        <v>170630</v>
      </c>
      <c r="O184" s="498">
        <f t="shared" ca="1" si="93"/>
        <v>93.701263042284452</v>
      </c>
      <c r="P184" s="498">
        <f t="shared" ca="1" si="94"/>
        <v>93.701263042284452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IFERROR(__xludf.DUMMYFUNCTION("IMPORTRANGE(""https://docs.google.com/spreadsheets/d/1MeEWN-I1oV_STSDYn1IFDPWt_1FKiwhDph83XaGc0o0/edit?usp=sharing"",""งบพรบ!CT85"")"),182100)</f>
        <v>182100</v>
      </c>
      <c r="N186" s="93">
        <f ca="1">IFERROR(__xludf.DUMMYFUNCTION("IMPORTRANGE(""https://docs.google.com/spreadsheets/d/1MeEWN-I1oV_STSDYn1IFDPWt_1FKiwhDph83XaGc0o0/edit?usp=sharing"",""งบพรบ!CV85"")"),170630)</f>
        <v>170630</v>
      </c>
      <c r="O186" s="93">
        <f t="shared" ca="1" si="93"/>
        <v>93.701263042284452</v>
      </c>
      <c r="P186" s="93">
        <f t="shared" ca="1" si="94"/>
        <v>93.701263042284452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178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178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7100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6">
        <v>4100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12800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18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23100</v>
      </c>
      <c r="N261" s="155">
        <f t="shared" ca="1" si="116"/>
        <v>23100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23100</v>
      </c>
      <c r="N263" s="93">
        <f t="shared" ca="1" si="119"/>
        <v>23100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23100</v>
      </c>
      <c r="N264" s="498">
        <f t="shared" ca="1" si="120"/>
        <v>23100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IFERROR(__xludf.DUMMYFUNCTION("IMPORTRANGE(""https://docs.google.com/spreadsheets/d/1MeEWN-I1oV_STSDYn1IFDPWt_1FKiwhDph83XaGc0o0/edit?usp=sharing"",""งบพรบ!DD85"")"),23100)</f>
        <v>23100</v>
      </c>
      <c r="N266" s="93">
        <f ca="1">IFERROR(__xludf.DUMMYFUNCTION("IMPORTRANGE(""https://docs.google.com/spreadsheets/d/1MeEWN-I1oV_STSDYn1IFDPWt_1FKiwhDph83XaGc0o0/edit?usp=sharing"",""งบพรบ!DF85"")"),23100)</f>
        <v>23100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18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829</v>
      </c>
      <c r="K327" s="446">
        <f ca="1">IF(I327&gt;0,J327*100/I327,0)</f>
        <v>165.8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170500</v>
      </c>
      <c r="N328" s="155">
        <f t="shared" ca="1" si="149"/>
        <v>130779.37</v>
      </c>
      <c r="O328" s="155">
        <f t="shared" ref="O328:O336" ca="1" si="150">IF(L328&gt;0,N328*100/L328,0)</f>
        <v>82.251176100628925</v>
      </c>
      <c r="P328" s="155">
        <f t="shared" ref="P328:P336" ca="1" si="151">IF(M328&gt;0,N328*100/M328,0)</f>
        <v>76.703442815249261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170500</v>
      </c>
      <c r="N330" s="93">
        <f t="shared" ca="1" si="152"/>
        <v>130779.37</v>
      </c>
      <c r="O330" s="93">
        <f t="shared" ca="1" si="150"/>
        <v>82.251176100628925</v>
      </c>
      <c r="P330" s="93">
        <f t="shared" ca="1" si="151"/>
        <v>76.703442815249261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161500</v>
      </c>
      <c r="N331" s="498">
        <f t="shared" ca="1" si="153"/>
        <v>130779.37</v>
      </c>
      <c r="O331" s="498">
        <f t="shared" ca="1" si="150"/>
        <v>82.251176100628925</v>
      </c>
      <c r="P331" s="498">
        <f t="shared" ca="1" si="151"/>
        <v>80.977938080495349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IFERROR(__xludf.DUMMYFUNCTION("IMPORTRANGE(""https://docs.google.com/spreadsheets/d/1MeEWN-I1oV_STSDYn1IFDPWt_1FKiwhDph83XaGc0o0/edit?usp=sharing"",""งบพรบ!ER85"")"),161500)</f>
        <v>161500</v>
      </c>
      <c r="N333" s="93">
        <f ca="1">IFERROR(__xludf.DUMMYFUNCTION("IMPORTRANGE(""https://docs.google.com/spreadsheets/d/1MeEWN-I1oV_STSDYn1IFDPWt_1FKiwhDph83XaGc0o0/edit?usp=sharing"",""งบพรบ!ET85"")"),130779.37)</f>
        <v>130779.37</v>
      </c>
      <c r="O333" s="93">
        <f t="shared" ca="1" si="150"/>
        <v>82.251176100628925</v>
      </c>
      <c r="P333" s="93">
        <f t="shared" ca="1" si="151"/>
        <v>80.977938080495349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9000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IFERROR(__xludf.DUMMYFUNCTION("IMPORTRANGE(""https://docs.google.com/spreadsheets/d/1MeEWN-I1oV_STSDYn1IFDPWt_1FKiwhDph83XaGc0o0/edit?usp=sharing"",""งบพรบ!ES85"")"),9000)</f>
        <v>9000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IFERROR(__xludf.DUMMYFUNCTION("IMPORTRANGE(""https://docs.google.com/spreadsheets/d/1kVcqe37tkHyjCSG3S0O1AXqVkqjo8mSIZil3BcpIysc/edit?usp=sharing"",""ศูนย์!D85"")"),756)</f>
        <v>756</v>
      </c>
      <c r="K338" s="498">
        <f ca="1">IF(I338&gt;0,J338*100/I338,0)</f>
        <v>151.19999999999999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649700</v>
      </c>
      <c r="N345" s="155">
        <f t="shared" ca="1" si="155"/>
        <v>530150.64</v>
      </c>
      <c r="O345" s="155">
        <f t="shared" ref="O345:O353" ca="1" si="156">IF(L345&gt;0,N345*100/L345,0)</f>
        <v>85.549562691624985</v>
      </c>
      <c r="P345" s="155">
        <f t="shared" ref="P345:P353" ca="1" si="157">IF(M345&gt;0,N345*100/M345,0)</f>
        <v>81.599298137601977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649700</v>
      </c>
      <c r="N347" s="93">
        <f t="shared" ca="1" si="158"/>
        <v>530150.64</v>
      </c>
      <c r="O347" s="93">
        <f t="shared" ca="1" si="156"/>
        <v>85.549562691624985</v>
      </c>
      <c r="P347" s="93">
        <f t="shared" ca="1" si="157"/>
        <v>81.599298137601977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603700</v>
      </c>
      <c r="N348" s="498">
        <f t="shared" ca="1" si="159"/>
        <v>484150.64</v>
      </c>
      <c r="O348" s="498">
        <f t="shared" ca="1" si="156"/>
        <v>84.390908140142926</v>
      </c>
      <c r="P348" s="498">
        <f t="shared" ca="1" si="157"/>
        <v>80.197223786649005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IFERROR(__xludf.DUMMYFUNCTION("IMPORTRANGE(""https://docs.google.com/spreadsheets/d/1MeEWN-I1oV_STSDYn1IFDPWt_1FKiwhDph83XaGc0o0/edit?usp=sharing"",""งบพรบ!FB85"")"),603700)</f>
        <v>603700</v>
      </c>
      <c r="N350" s="93">
        <f ca="1">IFERROR(__xludf.DUMMYFUNCTION("IMPORTRANGE(""https://docs.google.com/spreadsheets/d/1MeEWN-I1oV_STSDYn1IFDPWt_1FKiwhDph83XaGc0o0/edit?usp=sharing"",""งบพรบ!FD85"")"),484150.64)</f>
        <v>484150.64</v>
      </c>
      <c r="O350" s="93">
        <f t="shared" ca="1" si="156"/>
        <v>84.390908140142926</v>
      </c>
      <c r="P350" s="93">
        <f t="shared" ca="1" si="157"/>
        <v>80.197223786649005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59</v>
      </c>
      <c r="K355" s="466">
        <f ca="1">IF(I355&gt;0,J355*100/I355,0)</f>
        <v>98.333333333333329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IFERROR(__xludf.DUMMYFUNCTION("IMPORTRANGE(""https://docs.google.com/spreadsheets/d/1XWAQStnk-4SwqDmLtmXYiTMKHgktTP8We1SCoS47DrQ/edit?usp=sharing"",""จัดที่ดิน!W85"")"),85)</f>
        <v>85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IFERROR(__xludf.DUMMYFUNCTION("IMPORTRANGE(""https://docs.google.com/spreadsheets/d/1XWAQStnk-4SwqDmLtmXYiTMKHgktTP8We1SCoS47DrQ/edit?usp=sharing"",""จัดที่ดิน!X85"")"),488.9)</f>
        <v>488.9</v>
      </c>
      <c r="K359" s="498">
        <f t="shared" ca="1" si="161"/>
        <v>108.64444444444445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IFERROR(__xludf.DUMMYFUNCTION("IMPORTRANGE(""https://docs.google.com/spreadsheets/d/1XWAQStnk-4SwqDmLtmXYiTMKHgktTP8We1SCoS47DrQ/edit?usp=sharing"",""จัดที่ดิน!Y85"")"),71)</f>
        <v>71</v>
      </c>
      <c r="K360" s="498">
        <f t="shared" ca="1" si="161"/>
        <v>118.33333333333333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IFERROR(__xludf.DUMMYFUNCTION("IMPORTRANGE(""https://docs.google.com/spreadsheets/d/1XWAQStnk-4SwqDmLtmXYiTMKHgktTP8We1SCoS47DrQ/edit?usp=sharing"",""จัดที่ดิน!Z85"")"),426.169999999999)</f>
        <v>426.16999999999899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IFERROR(__xludf.DUMMYFUNCTION("IMPORTRANGE(""https://docs.google.com/spreadsheets/d/1XWAQStnk-4SwqDmLtmXYiTMKHgktTP8We1SCoS47DrQ/edit?usp=sharing"",""จัดที่ดิน!AA85"")"),59)</f>
        <v>59</v>
      </c>
      <c r="K362" s="498">
        <f t="shared" ca="1" si="161"/>
        <v>98.333333333333329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IFERROR(__xludf.DUMMYFUNCTION("IMPORTRANGE(""https://docs.google.com/spreadsheets/d/1XWAQStnk-4SwqDmLtmXYiTMKHgktTP8We1SCoS47DrQ/edit?usp=sharing"",""จัดที่ดิน!AB85"")"),354.83)</f>
        <v>354.83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131</v>
      </c>
      <c r="K364" s="480">
        <f t="shared" ca="1" si="161"/>
        <v>119.09090909090909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31</v>
      </c>
      <c r="K365" s="492">
        <f t="shared" ca="1" si="161"/>
        <v>103.33333333333333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IFERROR(__xludf.DUMMYFUNCTION("IMPORTRANGE(""https://docs.google.com/spreadsheets/d/1XWAQStnk-4SwqDmLtmXYiTMKHgktTP8We1SCoS47DrQ/edit?usp=sharing"",""จัดที่ดิน!E85"")"),56)</f>
        <v>56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IFERROR(__xludf.DUMMYFUNCTION("IMPORTRANGE(""https://docs.google.com/spreadsheets/d/1XWAQStnk-4SwqDmLtmXYiTMKHgktTP8We1SCoS47DrQ/edit?usp=sharing"",""จัดที่ดิน!F85"")"),325.74)</f>
        <v>325.74</v>
      </c>
      <c r="K369" s="498">
        <f t="shared" ca="1" si="163"/>
        <v>108.58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IFERROR(__xludf.DUMMYFUNCTION("IMPORTRANGE(""https://docs.google.com/spreadsheets/d/1XWAQStnk-4SwqDmLtmXYiTMKHgktTP8We1SCoS47DrQ/edit?usp=sharing"",""จัดที่ดิน!G85"")"),42)</f>
        <v>42</v>
      </c>
      <c r="K370" s="498">
        <f t="shared" ca="1" si="163"/>
        <v>140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IFERROR(__xludf.DUMMYFUNCTION("IMPORTRANGE(""https://docs.google.com/spreadsheets/d/1XWAQStnk-4SwqDmLtmXYiTMKHgktTP8We1SCoS47DrQ/edit?usp=sharing"",""จัดที่ดิน!H85"")"),263.01)</f>
        <v>263.01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IFERROR(__xludf.DUMMYFUNCTION("IMPORTRANGE(""https://docs.google.com/spreadsheets/d/1XWAQStnk-4SwqDmLtmXYiTMKHgktTP8We1SCoS47DrQ/edit?usp=sharing"",""จัดที่ดิน!I85"")"),31)</f>
        <v>31</v>
      </c>
      <c r="K372" s="498">
        <f t="shared" ca="1" si="163"/>
        <v>103.33333333333333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IFERROR(__xludf.DUMMYFUNCTION("IMPORTRANGE(""https://docs.google.com/spreadsheets/d/1XWAQStnk-4SwqDmLtmXYiTMKHgktTP8We1SCoS47DrQ/edit?usp=sharing"",""จัดที่ดิน!J85"")"),200.45)</f>
        <v>200.45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100</v>
      </c>
      <c r="K374" s="492">
        <f t="shared" ca="1" si="163"/>
        <v>125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IFERROR(__xludf.DUMMYFUNCTION("IMPORTRANGE(""https://docs.google.com/spreadsheets/d/1XWAQStnk-4SwqDmLtmXYiTMKHgktTP8We1SCoS47DrQ/edit?usp=sharing"",""จัดที่ดิน!AH85"")"),29)</f>
        <v>29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IFERROR(__xludf.DUMMYFUNCTION("IMPORTRANGE(""https://docs.google.com/spreadsheets/d/1XWAQStnk-4SwqDmLtmXYiTMKHgktTP8We1SCoS47DrQ/edit?usp=sharing"",""จัดที่ดิน!AI85"")"),163.16)</f>
        <v>163.16</v>
      </c>
      <c r="K378" s="498">
        <f t="shared" ca="1" si="164"/>
        <v>108.77333333333333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IFERROR(__xludf.DUMMYFUNCTION("IMPORTRANGE(""https://docs.google.com/spreadsheets/d/1XWAQStnk-4SwqDmLtmXYiTMKHgktTP8We1SCoS47DrQ/edit?usp=sharing"",""จัดที่ดิน!AJ85"")"),121)</f>
        <v>121</v>
      </c>
      <c r="K379" s="498">
        <f t="shared" ca="1" si="164"/>
        <v>151.25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IFERROR(__xludf.DUMMYFUNCTION("IMPORTRANGE(""https://docs.google.com/spreadsheets/d/1XWAQStnk-4SwqDmLtmXYiTMKHgktTP8We1SCoS47DrQ/edit?usp=sharing"",""จัดที่ดิน!AK85"")"),1520.44)</f>
        <v>1520.44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IFERROR(__xludf.DUMMYFUNCTION("IMPORTRANGE(""https://docs.google.com/spreadsheets/d/1XWAQStnk-4SwqDmLtmXYiTMKHgktTP8We1SCoS47DrQ/edit?usp=sharing"",""จัดที่ดิน!AL85"")"),100)</f>
        <v>100</v>
      </c>
      <c r="K381" s="498">
        <f t="shared" ca="1" si="164"/>
        <v>125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IFERROR(__xludf.DUMMYFUNCTION("IMPORTRANGE(""https://docs.google.com/spreadsheets/d/1XWAQStnk-4SwqDmLtmXYiTMKHgktTP8We1SCoS47DrQ/edit?usp=sharing"",""จัดที่ดิน!AM85"")"),1128.92999999999)</f>
        <v>1128.9299999999901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1697118</v>
      </c>
      <c r="N414" s="553">
        <f t="shared" si="181"/>
        <v>1195941.67</v>
      </c>
      <c r="O414" s="553">
        <f ca="1">IF(L414&gt;0,N414*100/L414,0)</f>
        <v>70.350420417205399</v>
      </c>
      <c r="P414" s="553">
        <f ca="1">IF(M414&gt;0,N414*100/M414,0)</f>
        <v>70.468975639878906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66560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66560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66560</v>
      </c>
      <c r="O422" s="498">
        <f t="shared" ca="1" si="185"/>
        <v>100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66560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41435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55240</v>
      </c>
      <c r="O444" s="195">
        <f t="shared" ref="O444:O449" ca="1" si="198">IF(L444&gt;0,N444*100/L444,0)</f>
        <v>70.495150587034203</v>
      </c>
      <c r="P444" s="195">
        <f t="shared" ref="P444:P449" ca="1" si="199">IF(M444&gt;0,N444*100/M444,0)</f>
        <v>70.495150587034203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55240</v>
      </c>
      <c r="O446" s="93">
        <f t="shared" ca="1" si="198"/>
        <v>70.495150587034203</v>
      </c>
      <c r="P446" s="93">
        <f t="shared" ca="1" si="199"/>
        <v>70.495150587034203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55240</v>
      </c>
      <c r="O447" s="498">
        <f t="shared" ca="1" si="198"/>
        <v>70.495150587034203</v>
      </c>
      <c r="P447" s="498">
        <f t="shared" ca="1" si="199"/>
        <v>70.495150587034203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55240</v>
      </c>
      <c r="O449" s="93">
        <f t="shared" ca="1" si="198"/>
        <v>70.495150587034203</v>
      </c>
      <c r="P449" s="93">
        <f t="shared" ca="1" si="199"/>
        <v>70.495150587034203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4920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1300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777008.72</v>
      </c>
      <c r="O467" s="195">
        <f t="shared" ref="O467:O472" ca="1" si="207">IF(L467&gt;0,N467*100/L467,0)</f>
        <v>66.24634839220127</v>
      </c>
      <c r="P467" s="195">
        <f t="shared" ref="P467:P472" ca="1" si="208">IF(M467&gt;0,N467*100/M467,0)</f>
        <v>66.24634839220127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777008.72</v>
      </c>
      <c r="O469" s="93">
        <f t="shared" ca="1" si="207"/>
        <v>66.24634839220127</v>
      </c>
      <c r="P469" s="93">
        <f t="shared" ca="1" si="208"/>
        <v>66.24634839220127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777008.72</v>
      </c>
      <c r="O470" s="498">
        <f t="shared" ca="1" si="207"/>
        <v>66.24634839220127</v>
      </c>
      <c r="P470" s="498">
        <f t="shared" ca="1" si="208"/>
        <v>66.24634839220127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777008.72</v>
      </c>
      <c r="O472" s="93">
        <f t="shared" ca="1" si="207"/>
        <v>66.24634839220127</v>
      </c>
      <c r="P472" s="93">
        <f t="shared" ca="1" si="208"/>
        <v>66.24634839220127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493014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91000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31509.72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0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215240</v>
      </c>
      <c r="N544" s="155">
        <f t="shared" si="236"/>
        <v>206470</v>
      </c>
      <c r="O544" s="155">
        <f t="shared" ref="O544:O549" ca="1" si="237">IF(L544&gt;0,N544*100/L544,0)</f>
        <v>94.667583677212292</v>
      </c>
      <c r="P544" s="155">
        <f t="shared" ref="P544:P549" ca="1" si="238">IF(M544&gt;0,N544*100/M544,0)</f>
        <v>95.925478535588184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215240</v>
      </c>
      <c r="N546" s="93">
        <f t="shared" si="240"/>
        <v>206470</v>
      </c>
      <c r="O546" s="93">
        <f t="shared" ca="1" si="237"/>
        <v>94.667583677212292</v>
      </c>
      <c r="P546" s="93">
        <f t="shared" ca="1" si="238"/>
        <v>95.925478535588184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215240</v>
      </c>
      <c r="N547" s="498">
        <f t="shared" si="241"/>
        <v>206470</v>
      </c>
      <c r="O547" s="498">
        <f t="shared" ca="1" si="237"/>
        <v>94.667583677212292</v>
      </c>
      <c r="P547" s="498">
        <f t="shared" ca="1" si="238"/>
        <v>95.925478535588184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L549-2860</f>
        <v>215240</v>
      </c>
      <c r="N549" s="93">
        <f>N550+N551+N552+N553+N554</f>
        <v>206470</v>
      </c>
      <c r="O549" s="93">
        <f t="shared" ca="1" si="237"/>
        <v>94.667583677212292</v>
      </c>
      <c r="P549" s="93">
        <f t="shared" ca="1" si="238"/>
        <v>95.925478535588184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196970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0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5413.65</v>
      </c>
      <c r="J592" s="707">
        <f t="shared" si="253"/>
        <v>4663</v>
      </c>
      <c r="K592" s="676">
        <f t="shared" ref="K592:K594" ca="1" si="254">IF(I592&gt;0,J592*100/I592,0)</f>
        <v>86.134123927479621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4663</v>
      </c>
      <c r="K593" s="412">
        <f t="shared" ca="1" si="254"/>
        <v>86.134123927479621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384</v>
      </c>
      <c r="K594" s="412">
        <f t="shared" ca="1" si="254"/>
        <v>75.739644970414204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2183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192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1928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171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255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21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2480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192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7</v>
      </c>
      <c r="J628" s="740">
        <f t="shared" ca="1" si="262"/>
        <v>1</v>
      </c>
      <c r="K628" s="741">
        <f ca="1">IF(I628&gt;0,J628*100/I628,0)</f>
        <v>14.285714285714286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90662.95</v>
      </c>
      <c r="O629" s="195">
        <f t="shared" ref="O629:O634" ca="1" si="264">IF(L629&gt;0,N629*100/L629,0)</f>
        <v>55.265437366656506</v>
      </c>
      <c r="P629" s="195">
        <f t="shared" ref="P629:P634" ca="1" si="265">IF(M629&gt;0,N629*100/M629,0)</f>
        <v>55.265437366656506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90662.95</v>
      </c>
      <c r="O631" s="93">
        <f t="shared" ca="1" si="264"/>
        <v>55.265437366656506</v>
      </c>
      <c r="P631" s="93">
        <f t="shared" ca="1" si="265"/>
        <v>55.265437366656506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90662.95</v>
      </c>
      <c r="O632" s="498">
        <f t="shared" ca="1" si="264"/>
        <v>55.265437366656506</v>
      </c>
      <c r="P632" s="498">
        <f t="shared" ca="1" si="265"/>
        <v>55.265437366656506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90662.95</v>
      </c>
      <c r="O634" s="93">
        <f t="shared" ca="1" si="264"/>
        <v>55.265437366656506</v>
      </c>
      <c r="P634" s="93">
        <f t="shared" ca="1" si="265"/>
        <v>55.265437366656506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90662.95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IFERROR(__xludf.DUMMYFUNCTION("IMPORTRANGE(""https://docs.google.com/spreadsheets/d/1XWAQStnk-4SwqDmLtmXYiTMKHgktTP8We1SCoS47DrQ/edit?usp=sharing"",""จัดที่ดิน!AS85"")"),7)</f>
        <v>7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IFERROR(__xludf.DUMMYFUNCTION("IMPORTRANGE(""https://docs.google.com/spreadsheets/d/1XWAQStnk-4SwqDmLtmXYiTMKHgktTP8We1SCoS47DrQ/edit?usp=sharing"",""จัดที่ดิน!AT85"")"),1.62)</f>
        <v>1.62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IFERROR(__xludf.DUMMYFUNCTION("IMPORTRANGE(""https://docs.google.com/spreadsheets/d/1XWAQStnk-4SwqDmLtmXYiTMKHgktTP8We1SCoS47DrQ/edit?usp=sharing"",""จัดที่ดิน!AU85"")"),8)</f>
        <v>8</v>
      </c>
      <c r="K647" s="163">
        <f t="shared" ca="1" si="271"/>
        <v>114.28571428571429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IFERROR(__xludf.DUMMYFUNCTION("IMPORTRANGE(""https://docs.google.com/spreadsheets/d/1XWAQStnk-4SwqDmLtmXYiTMKHgktTP8We1SCoS47DrQ/edit?usp=sharing"",""จัดที่ดิน!AV85"")"),3.67)</f>
        <v>3.67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IFERROR(__xludf.DUMMYFUNCTION("IMPORTRANGE(""https://docs.google.com/spreadsheets/d/1XWAQStnk-4SwqDmLtmXYiTMKHgktTP8We1SCoS47DrQ/edit?usp=sharing"",""จัดที่ดิน!AY85"")"),1)</f>
        <v>1</v>
      </c>
      <c r="K651" s="163">
        <f t="shared" ca="1" si="271"/>
        <v>14.285714285714286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IFERROR(__xludf.DUMMYFUNCTION("IMPORTRANGE(""https://docs.google.com/spreadsheets/d/1XWAQStnk-4SwqDmLtmXYiTMKHgktTP8We1SCoS47DrQ/edit?usp=sharing"",""จัดที่ดิน!AZ85"")"),2)</f>
        <v>2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IFERROR(__xludf.DUMMYFUNCTION("IMPORTRANGE(""https://docs.google.com/spreadsheets/d/19vJNZY_5yjcGF2XGBMNZRCAIB0Kwfpjp8YEOfu-bneM/edit?usp=sharing"",""งานกองทุน!F85"")"),955517.6)</f>
        <v>955517.6</v>
      </c>
      <c r="K821" s="498">
        <f t="shared" ref="K821:K828" ca="1" si="335">IF(I821&gt;0,J821*100/I821,0)</f>
        <v>78.426096441063862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IFERROR(__xludf.DUMMYFUNCTION("IMPORTRANGE(""https://docs.google.com/spreadsheets/d/19vJNZY_5yjcGF2XGBMNZRCAIB0Kwfpjp8YEOfu-bneM/edit?usp=sharing"",""งานกองทุน!E85"")"),94)</f>
        <v>94</v>
      </c>
      <c r="K822" s="498">
        <f t="shared" ca="1" si="335"/>
        <v>77.049180327868854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IFERROR(__xludf.DUMMYFUNCTION("IMPORTRANGE(""https://docs.google.com/spreadsheets/d/19vJNZY_5yjcGF2XGBMNZRCAIB0Kwfpjp8YEOfu-bneM/edit?usp=sharing"",""งานกองทุน!K85"")"),485049.84)</f>
        <v>485049.84</v>
      </c>
      <c r="K823" s="498">
        <f t="shared" ca="1" si="335"/>
        <v>23.694892186568499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IFERROR(__xludf.DUMMYFUNCTION("IMPORTRANGE(""https://docs.google.com/spreadsheets/d/19vJNZY_5yjcGF2XGBMNZRCAIB0Kwfpjp8YEOfu-bneM/edit?usp=sharing"",""งานกองทุน!J85"")"),59)</f>
        <v>59</v>
      </c>
      <c r="K824" s="498">
        <f t="shared" ca="1" si="335"/>
        <v>47.58064516129032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IFERROR(__xludf.DUMMYFUNCTION("IMPORTRANGE(""https://docs.google.com/spreadsheets/d/19vJNZY_5yjcGF2XGBMNZRCAIB0Kwfpjp8YEOfu-bneM/edit?usp=sharing"",""งานกองทุน!U85"")"),1400000)</f>
        <v>1400000</v>
      </c>
      <c r="K827" s="498">
        <f t="shared" ca="1" si="335"/>
        <v>82.352941176470594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IFERROR(__xludf.DUMMYFUNCTION("IMPORTRANGE(""https://docs.google.com/spreadsheets/d/19vJNZY_5yjcGF2XGBMNZRCAIB0Kwfpjp8YEOfu-bneM/edit?usp=sharing"",""งานกองทุน!T85"")"),56)</f>
        <v>56</v>
      </c>
      <c r="K828" s="506">
        <f t="shared" ca="1" si="335"/>
        <v>82.352941176470594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74D69-FA47-413F-AA11-B78F82004EF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5270183</v>
      </c>
      <c r="M8" s="22">
        <f t="shared" ca="1" si="0"/>
        <v>6171547</v>
      </c>
      <c r="N8" s="22">
        <f t="shared" ca="1" si="0"/>
        <v>5464437.580000001</v>
      </c>
      <c r="O8" s="22">
        <f t="shared" ref="O8:O16" ca="1" si="1">IF(L8&gt;0,N8*100/L8,0)</f>
        <v>103.68591716834123</v>
      </c>
      <c r="P8" s="22">
        <f t="shared" ref="P8:P16" ca="1" si="2">IF(M8&gt;0,N8*100/M8,0)</f>
        <v>88.542428340900614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5270183</v>
      </c>
      <c r="M10" s="30">
        <f t="shared" ca="1" si="3"/>
        <v>6171547</v>
      </c>
      <c r="N10" s="30">
        <f t="shared" ca="1" si="3"/>
        <v>5464437.580000001</v>
      </c>
      <c r="O10" s="30">
        <f t="shared" ca="1" si="1"/>
        <v>103.68591716834123</v>
      </c>
      <c r="P10" s="30">
        <f t="shared" ca="1" si="2"/>
        <v>88.542428340900614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5099483</v>
      </c>
      <c r="M11" s="498">
        <f t="shared" ca="1" si="4"/>
        <v>5904827</v>
      </c>
      <c r="N11" s="498">
        <f t="shared" ca="1" si="4"/>
        <v>5219526.6400000006</v>
      </c>
      <c r="O11" s="498">
        <f t="shared" ca="1" si="1"/>
        <v>102.35403549732396</v>
      </c>
      <c r="P11" s="498">
        <f t="shared" ca="1" si="2"/>
        <v>88.394234750654007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5099483</v>
      </c>
      <c r="M13" s="93">
        <f t="shared" ca="1" si="5"/>
        <v>5904827</v>
      </c>
      <c r="N13" s="93">
        <f t="shared" ca="1" si="5"/>
        <v>5219526.6400000006</v>
      </c>
      <c r="O13" s="93">
        <f t="shared" ca="1" si="1"/>
        <v>102.35403549732396</v>
      </c>
      <c r="P13" s="93">
        <f t="shared" ca="1" si="2"/>
        <v>88.394234750654007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266720</v>
      </c>
      <c r="N14" s="498">
        <f t="shared" ca="1" si="6"/>
        <v>244910.94</v>
      </c>
      <c r="O14" s="498">
        <f t="shared" ca="1" si="1"/>
        <v>143.47448154657295</v>
      </c>
      <c r="P14" s="498">
        <f t="shared" ca="1" si="2"/>
        <v>91.823237852429514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266720</v>
      </c>
      <c r="N16" s="52">
        <f t="shared" ca="1" si="7"/>
        <v>244910.94</v>
      </c>
      <c r="O16" s="52">
        <f t="shared" ca="1" si="1"/>
        <v>143.47448154657295</v>
      </c>
      <c r="P16" s="52">
        <f t="shared" ca="1" si="2"/>
        <v>91.823237852429514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3808016</v>
      </c>
      <c r="N18" s="22">
        <f t="shared" ca="1" si="8"/>
        <v>3242115.88</v>
      </c>
      <c r="O18" s="22">
        <f t="shared" ref="O18:O26" ca="1" si="9">IF(L18&gt;0,N18*100/L18,0)</f>
        <v>95.843176369382121</v>
      </c>
      <c r="P18" s="22">
        <f t="shared" ref="P18:P26" ca="1" si="10">IF(M18&gt;0,N18*100/M18,0)</f>
        <v>85.139239961176628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3808016</v>
      </c>
      <c r="N20" s="30">
        <f t="shared" ca="1" si="11"/>
        <v>3242115.88</v>
      </c>
      <c r="O20" s="30">
        <f t="shared" ca="1" si="9"/>
        <v>95.843176369382121</v>
      </c>
      <c r="P20" s="30">
        <f t="shared" ca="1" si="10"/>
        <v>85.139239961176628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3541296</v>
      </c>
      <c r="N21" s="498">
        <f t="shared" ca="1" si="12"/>
        <v>2997204.94</v>
      </c>
      <c r="O21" s="498">
        <f t="shared" ca="1" si="9"/>
        <v>93.31186010093306</v>
      </c>
      <c r="P21" s="498">
        <f t="shared" ca="1" si="10"/>
        <v>84.635820897208248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3541296</v>
      </c>
      <c r="N23" s="93">
        <f t="shared" ca="1" si="13"/>
        <v>2997204.94</v>
      </c>
      <c r="O23" s="93">
        <f t="shared" ca="1" si="9"/>
        <v>93.31186010093306</v>
      </c>
      <c r="P23" s="93">
        <f t="shared" ca="1" si="10"/>
        <v>84.635820897208248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266720</v>
      </c>
      <c r="N24" s="498">
        <f t="shared" ca="1" si="14"/>
        <v>244910.94</v>
      </c>
      <c r="O24" s="498">
        <f t="shared" ca="1" si="9"/>
        <v>143.47448154657295</v>
      </c>
      <c r="P24" s="498">
        <f t="shared" ca="1" si="10"/>
        <v>91.823237852429514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266720</v>
      </c>
      <c r="N26" s="52">
        <f t="shared" ca="1" si="15"/>
        <v>244910.94</v>
      </c>
      <c r="O26" s="52">
        <f t="shared" ca="1" si="9"/>
        <v>143.47448154657295</v>
      </c>
      <c r="P26" s="52">
        <f t="shared" ca="1" si="10"/>
        <v>91.823237852429514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1887453</v>
      </c>
      <c r="M28" s="22">
        <f t="shared" ca="1" si="16"/>
        <v>2363531</v>
      </c>
      <c r="N28" s="22">
        <f t="shared" si="16"/>
        <v>2222321.7000000002</v>
      </c>
      <c r="O28" s="22">
        <f t="shared" ref="O28:O37" ca="1" si="17">IF(L28&gt;0,N28*100/L28,0)</f>
        <v>117.74182986278335</v>
      </c>
      <c r="P28" s="22">
        <f t="shared" ref="P28:P37" ca="1" si="18">IF(M28&gt;0,N28*100/M28,0)</f>
        <v>94.025494059523666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1887453</v>
      </c>
      <c r="M30" s="30">
        <f t="shared" ca="1" si="19"/>
        <v>2363531</v>
      </c>
      <c r="N30" s="30">
        <f t="shared" si="19"/>
        <v>2222321.7000000002</v>
      </c>
      <c r="O30" s="30">
        <f t="shared" ca="1" si="17"/>
        <v>117.74182986278335</v>
      </c>
      <c r="P30" s="30">
        <f t="shared" ca="1" si="18"/>
        <v>94.025494059523666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1887453</v>
      </c>
      <c r="M31" s="498">
        <f t="shared" ca="1" si="20"/>
        <v>2363531</v>
      </c>
      <c r="N31" s="498">
        <f t="shared" si="20"/>
        <v>2222321.7000000002</v>
      </c>
      <c r="O31" s="498">
        <f t="shared" ca="1" si="17"/>
        <v>117.74182986278335</v>
      </c>
      <c r="P31" s="498">
        <f t="shared" ca="1" si="18"/>
        <v>94.025494059523666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1887453</v>
      </c>
      <c r="M33" s="93">
        <f t="shared" ca="1" si="21"/>
        <v>2363531</v>
      </c>
      <c r="N33" s="93">
        <f t="shared" si="21"/>
        <v>2222321.7000000002</v>
      </c>
      <c r="O33" s="93">
        <f t="shared" ca="1" si="17"/>
        <v>117.74182986278335</v>
      </c>
      <c r="P33" s="93">
        <f t="shared" ca="1" si="18"/>
        <v>94.025494059523666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3382730</v>
      </c>
      <c r="M37" s="858">
        <f t="shared" ca="1" si="24"/>
        <v>3808016</v>
      </c>
      <c r="N37" s="858">
        <f t="shared" ca="1" si="24"/>
        <v>3242115.88</v>
      </c>
      <c r="O37" s="858">
        <f t="shared" ca="1" si="17"/>
        <v>95.843176369382121</v>
      </c>
      <c r="P37" s="858">
        <f t="shared" ca="1" si="18"/>
        <v>85.139239961176628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719666</v>
      </c>
      <c r="N41" s="85">
        <f t="shared" ca="1" si="25"/>
        <v>627766</v>
      </c>
      <c r="O41" s="85">
        <f t="shared" ref="O41:O49" ca="1" si="26">IF(L41&gt;0,N41*100/L41,0)</f>
        <v>106.25693974272173</v>
      </c>
      <c r="P41" s="85">
        <f t="shared" ref="P41:P49" ca="1" si="27">IF(M41&gt;0,N41*100/M41,0)</f>
        <v>87.230187336903512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719666</v>
      </c>
      <c r="N43" s="92">
        <f t="shared" ca="1" si="28"/>
        <v>627766</v>
      </c>
      <c r="O43" s="92">
        <f t="shared" ca="1" si="26"/>
        <v>106.25693974272173</v>
      </c>
      <c r="P43" s="92">
        <f t="shared" ca="1" si="27"/>
        <v>87.230187336903512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719666</v>
      </c>
      <c r="N44" s="498">
        <f t="shared" ca="1" si="29"/>
        <v>627766</v>
      </c>
      <c r="O44" s="498">
        <f t="shared" ca="1" si="26"/>
        <v>106.25693974272173</v>
      </c>
      <c r="P44" s="498">
        <f t="shared" ca="1" si="27"/>
        <v>87.230187336903512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IFERROR(__xludf.DUMMYFUNCTION("IMPORTRANGE(""https://docs.google.com/spreadsheets/d/1MeEWN-I1oV_STSDYn1IFDPWt_1FKiwhDph83XaGc0o0/edit?usp=sharing"",""งบพรบ!R86"")"),719666)</f>
        <v>719666</v>
      </c>
      <c r="N46" s="93">
        <f ca="1">IFERROR(__xludf.DUMMYFUNCTION("IMPORTRANGE(""https://docs.google.com/spreadsheets/d/1MeEWN-I1oV_STSDYn1IFDPWt_1FKiwhDph83XaGc0o0/edit?usp=sharing"",""งบพรบ!T86"")"),627766)</f>
        <v>627766</v>
      </c>
      <c r="O46" s="93">
        <f t="shared" ca="1" si="26"/>
        <v>106.25693974272173</v>
      </c>
      <c r="P46" s="93">
        <f t="shared" ca="1" si="27"/>
        <v>87.230187336903512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723700</v>
      </c>
      <c r="N53" s="116">
        <f t="shared" ca="1" si="31"/>
        <v>681758.69</v>
      </c>
      <c r="O53" s="116">
        <f t="shared" ref="O53:O61" ca="1" si="32">IF(L53&gt;0,N53*100/L53,0)</f>
        <v>96.470735814348373</v>
      </c>
      <c r="P53" s="116">
        <f t="shared" ref="P53:P61" ca="1" si="33">IF(M53&gt;0,N53*100/M53,0)</f>
        <v>94.204599972364235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723700</v>
      </c>
      <c r="N55" s="123">
        <f t="shared" ca="1" si="34"/>
        <v>681758.69</v>
      </c>
      <c r="O55" s="123">
        <f t="shared" ca="1" si="32"/>
        <v>96.470735814348373</v>
      </c>
      <c r="P55" s="123">
        <f t="shared" ca="1" si="33"/>
        <v>94.204599972364235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693800</v>
      </c>
      <c r="N56" s="498">
        <f t="shared" ca="1" si="35"/>
        <v>651858.68999999994</v>
      </c>
      <c r="O56" s="498">
        <f t="shared" ca="1" si="32"/>
        <v>96.314818262411336</v>
      </c>
      <c r="P56" s="498">
        <f t="shared" ca="1" si="33"/>
        <v>93.954841452868251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IFERROR(__xludf.DUMMYFUNCTION("IMPORTRANGE(""https://docs.google.com/spreadsheets/d/1MeEWN-I1oV_STSDYn1IFDPWt_1FKiwhDph83XaGc0o0/edit?usp=sharing"",""งบพรบ!AB86"")"),693800)</f>
        <v>693800</v>
      </c>
      <c r="N58" s="93">
        <f ca="1">IFERROR(__xludf.DUMMYFUNCTION("IMPORTRANGE(""https://docs.google.com/spreadsheets/d/1MeEWN-I1oV_STSDYn1IFDPWt_1FKiwhDph83XaGc0o0/edit?usp=sharing"",""งบพรบ!AD86"")"),651858.69)</f>
        <v>651858.68999999994</v>
      </c>
      <c r="O58" s="93">
        <f t="shared" ca="1" si="32"/>
        <v>96.314818262411336</v>
      </c>
      <c r="P58" s="93">
        <f t="shared" ca="1" si="33"/>
        <v>93.954841452868251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31200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31200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31200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IFERROR(__xludf.DUMMYFUNCTION("IMPORTRANGE(""https://docs.google.com/spreadsheets/d/1MeEWN-I1oV_STSDYn1IFDPWt_1FKiwhDph83XaGc0o0/edit?usp=sharing"",""งบพรบ!AV86"")"),31200)</f>
        <v>31200</v>
      </c>
      <c r="N93" s="93">
        <f ca="1">IFERROR(__xludf.DUMMYFUNCTION("IMPORTRANGE(""https://docs.google.com/spreadsheets/d/1MeEWN-I1oV_STSDYn1IFDPWt_1FKiwhDph83XaGc0o0/edit?usp=sharing"",""งบพรบ!AX86"")"),31200)</f>
        <v>31200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543555</v>
      </c>
      <c r="N132" s="155">
        <f t="shared" ca="1" si="69"/>
        <v>462286</v>
      </c>
      <c r="O132" s="155">
        <f t="shared" ref="O132:O140" ca="1" si="70">IF(L132&gt;0,N132*100/L132,0)</f>
        <v>85.04861513554286</v>
      </c>
      <c r="P132" s="155">
        <f t="shared" ref="P132:P140" ca="1" si="71">IF(M132&gt;0,N132*100/M132,0)</f>
        <v>85.04861513554286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543555</v>
      </c>
      <c r="N134" s="93">
        <f t="shared" ca="1" si="72"/>
        <v>462286</v>
      </c>
      <c r="O134" s="93">
        <f t="shared" ca="1" si="70"/>
        <v>85.04861513554286</v>
      </c>
      <c r="P134" s="93">
        <f t="shared" ca="1" si="71"/>
        <v>85.04861513554286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440555</v>
      </c>
      <c r="N135" s="498">
        <f t="shared" ca="1" si="73"/>
        <v>359286</v>
      </c>
      <c r="O135" s="498">
        <f t="shared" ca="1" si="70"/>
        <v>81.553041050493121</v>
      </c>
      <c r="P135" s="498">
        <f t="shared" ca="1" si="71"/>
        <v>81.553041050493121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IFERROR(__xludf.DUMMYFUNCTION("IMPORTRANGE(""https://docs.google.com/spreadsheets/d/1MeEWN-I1oV_STSDYn1IFDPWt_1FKiwhDph83XaGc0o0/edit?usp=sharing"",""งบพรบ!BP86"")"),440555)</f>
        <v>440555</v>
      </c>
      <c r="N137" s="93">
        <f ca="1">IFERROR(__xludf.DUMMYFUNCTION("IMPORTRANGE(""https://docs.google.com/spreadsheets/d/1MeEWN-I1oV_STSDYn1IFDPWt_1FKiwhDph83XaGc0o0/edit?usp=sharing"",""งบพรบ!BR86"")"),359286)</f>
        <v>359286</v>
      </c>
      <c r="O137" s="93">
        <f t="shared" ca="1" si="70"/>
        <v>81.553041050493121</v>
      </c>
      <c r="P137" s="93">
        <f t="shared" ca="1" si="71"/>
        <v>81.553041050493121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81625</v>
      </c>
      <c r="N165" s="155">
        <f t="shared" ca="1" si="84"/>
        <v>44625</v>
      </c>
      <c r="O165" s="155">
        <f t="shared" ref="O165:O173" ca="1" si="85">IF(L165&gt;0,N165*100/L165,0)</f>
        <v>185.43527945148557</v>
      </c>
      <c r="P165" s="155">
        <f t="shared" ref="P165:P173" ca="1" si="86">IF(M165&gt;0,N165*100/M165,0)</f>
        <v>54.670750382848389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81625</v>
      </c>
      <c r="N167" s="93">
        <f t="shared" ca="1" si="87"/>
        <v>44625</v>
      </c>
      <c r="O167" s="93">
        <f t="shared" ca="1" si="85"/>
        <v>185.43527945148557</v>
      </c>
      <c r="P167" s="93">
        <f t="shared" ca="1" si="86"/>
        <v>54.670750382848389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81625</v>
      </c>
      <c r="N168" s="498">
        <f t="shared" ca="1" si="88"/>
        <v>44625</v>
      </c>
      <c r="O168" s="498">
        <f t="shared" ca="1" si="85"/>
        <v>185.43527945148557</v>
      </c>
      <c r="P168" s="498">
        <f t="shared" ca="1" si="86"/>
        <v>54.670750382848389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IFERROR(__xludf.DUMMYFUNCTION("IMPORTRANGE(""https://docs.google.com/spreadsheets/d/1MeEWN-I1oV_STSDYn1IFDPWt_1FKiwhDph83XaGc0o0/edit?usp=sharing"",""งบพรบ!CJ86"")"),81625)</f>
        <v>81625</v>
      </c>
      <c r="N170" s="93">
        <f ca="1">IFERROR(__xludf.DUMMYFUNCTION("IMPORTRANGE(""https://docs.google.com/spreadsheets/d/1MeEWN-I1oV_STSDYn1IFDPWt_1FKiwhDph83XaGc0o0/edit?usp=sharing"",""งบพรบ!CL86"")"),44625)</f>
        <v>44625</v>
      </c>
      <c r="O170" s="93">
        <f t="shared" ca="1" si="85"/>
        <v>185.43527945148557</v>
      </c>
      <c r="P170" s="93">
        <f t="shared" ca="1" si="86"/>
        <v>54.670750382848389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195840</v>
      </c>
      <c r="N181" s="155">
        <f t="shared" ca="1" si="92"/>
        <v>195840</v>
      </c>
      <c r="O181" s="155">
        <f t="shared" ref="O181:O189" ca="1" si="93">IF(L181&gt;0,N181*100/L181,0)</f>
        <v>111.0204081632653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195840</v>
      </c>
      <c r="N183" s="93">
        <f t="shared" ca="1" si="95"/>
        <v>195840</v>
      </c>
      <c r="O183" s="93">
        <f t="shared" ca="1" si="93"/>
        <v>111.0204081632653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195840</v>
      </c>
      <c r="N184" s="498">
        <f t="shared" ca="1" si="96"/>
        <v>195840</v>
      </c>
      <c r="O184" s="498">
        <f t="shared" ca="1" si="93"/>
        <v>111.0204081632653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IFERROR(__xludf.DUMMYFUNCTION("IMPORTRANGE(""https://docs.google.com/spreadsheets/d/1MeEWN-I1oV_STSDYn1IFDPWt_1FKiwhDph83XaGc0o0/edit?usp=sharing"",""งบพรบ!CT86"")"),195840)</f>
        <v>195840</v>
      </c>
      <c r="N186" s="93">
        <f ca="1">IFERROR(__xludf.DUMMYFUNCTION("IMPORTRANGE(""https://docs.google.com/spreadsheets/d/1MeEWN-I1oV_STSDYn1IFDPWt_1FKiwhDph83XaGc0o0/edit?usp=sharing"",""งบพรบ!CV86"")"),195840)</f>
        <v>195840</v>
      </c>
      <c r="O186" s="93">
        <f t="shared" ca="1" si="93"/>
        <v>111.0204081632653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65000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6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6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6">
        <v>20000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98000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6">
        <v>7000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6">
        <v>35000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6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7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15000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7400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6">
        <v>4400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15000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15000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19000</v>
      </c>
      <c r="O261" s="155">
        <f t="shared" ref="O261:O269" ca="1" si="117">IF(L261&gt;0,N261*100/L261,0)</f>
        <v>76</v>
      </c>
      <c r="P261" s="155">
        <f t="shared" ref="P261:P269" ca="1" si="118">IF(M261&gt;0,N261*100/M261,0)</f>
        <v>76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19000</v>
      </c>
      <c r="O263" s="93">
        <f t="shared" ca="1" si="117"/>
        <v>76</v>
      </c>
      <c r="P263" s="93">
        <f t="shared" ca="1" si="118"/>
        <v>76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19000</v>
      </c>
      <c r="O264" s="498">
        <f t="shared" ca="1" si="117"/>
        <v>76</v>
      </c>
      <c r="P264" s="498">
        <f t="shared" ca="1" si="118"/>
        <v>76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IFERROR(__xludf.DUMMYFUNCTION("IMPORTRANGE(""https://docs.google.com/spreadsheets/d/1MeEWN-I1oV_STSDYn1IFDPWt_1FKiwhDph83XaGc0o0/edit?usp=sharing"",""งบพรบ!DD86"")"),25000)</f>
        <v>25000</v>
      </c>
      <c r="N266" s="93">
        <f ca="1">IFERROR(__xludf.DUMMYFUNCTION("IMPORTRANGE(""https://docs.google.com/spreadsheets/d/1MeEWN-I1oV_STSDYn1IFDPWt_1FKiwhDph83XaGc0o0/edit?usp=sharing"",""งบพรบ!DF86"")"),19000)</f>
        <v>19000</v>
      </c>
      <c r="O266" s="93">
        <f t="shared" ca="1" si="117"/>
        <v>76</v>
      </c>
      <c r="P266" s="93">
        <f t="shared" ca="1" si="118"/>
        <v>76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81140</v>
      </c>
      <c r="O298" s="155">
        <f t="shared" ref="O298:O306" ca="1" si="136">IF(L298&gt;0,N298*100/L298,0)</f>
        <v>98.470873786407765</v>
      </c>
      <c r="P298" s="155">
        <f t="shared" ref="P298:P306" ca="1" si="137">IF(M298&gt;0,N298*100/M298,0)</f>
        <v>98.470873786407765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81140</v>
      </c>
      <c r="O300" s="93">
        <f t="shared" ca="1" si="136"/>
        <v>98.470873786407765</v>
      </c>
      <c r="P300" s="93">
        <f t="shared" ca="1" si="137"/>
        <v>98.470873786407765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81140</v>
      </c>
      <c r="O301" s="498">
        <f t="shared" ca="1" si="136"/>
        <v>98.470873786407765</v>
      </c>
      <c r="P301" s="498">
        <f t="shared" ca="1" si="137"/>
        <v>98.470873786407765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IFERROR(__xludf.DUMMYFUNCTION("IMPORTRANGE(""https://docs.google.com/spreadsheets/d/1MeEWN-I1oV_STSDYn1IFDPWt_1FKiwhDph83XaGc0o0/edit?usp=sharing"",""งบพรบ!DX86"")"),82400)</f>
        <v>82400</v>
      </c>
      <c r="N303" s="93">
        <f ca="1">IFERROR(__xludf.DUMMYFUNCTION("IMPORTRANGE(""https://docs.google.com/spreadsheets/d/1MeEWN-I1oV_STSDYn1IFDPWt_1FKiwhDph83XaGc0o0/edit?usp=sharing"",""งบพรบ!DZ86"")"),81140)</f>
        <v>81140</v>
      </c>
      <c r="O303" s="93">
        <f t="shared" ca="1" si="136"/>
        <v>98.470873786407765</v>
      </c>
      <c r="P303" s="93">
        <f t="shared" ca="1" si="137"/>
        <v>98.470873786407765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349620</v>
      </c>
      <c r="N315" s="155">
        <f t="shared" ca="1" si="143"/>
        <v>263454.94</v>
      </c>
      <c r="O315" s="155">
        <f t="shared" ref="O315:O323" ca="1" si="144">IF(L315&gt;0,N315*100/L315,0)</f>
        <v>89.005047297297295</v>
      </c>
      <c r="P315" s="155">
        <f t="shared" ref="P315:P323" ca="1" si="145">IF(M315&gt;0,N315*100/M315,0)</f>
        <v>75.354653623934553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349620</v>
      </c>
      <c r="N317" s="93">
        <f t="shared" ca="1" si="146"/>
        <v>263454.94</v>
      </c>
      <c r="O317" s="93">
        <f t="shared" ca="1" si="144"/>
        <v>89.005047297297295</v>
      </c>
      <c r="P317" s="93">
        <f t="shared" ca="1" si="145"/>
        <v>75.354653623934553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296000</v>
      </c>
      <c r="N318" s="498">
        <f t="shared" ca="1" si="147"/>
        <v>231644</v>
      </c>
      <c r="O318" s="498">
        <f t="shared" ca="1" si="144"/>
        <v>78.258108108108104</v>
      </c>
      <c r="P318" s="498">
        <f t="shared" ca="1" si="145"/>
        <v>78.258108108108104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IFERROR(__xludf.DUMMYFUNCTION("IMPORTRANGE(""https://docs.google.com/spreadsheets/d/1MeEWN-I1oV_STSDYn1IFDPWt_1FKiwhDph83XaGc0o0/edit?usp=sharing"",""งบพรบ!EH86"")"),296000)</f>
        <v>296000</v>
      </c>
      <c r="N320" s="93">
        <f ca="1">IFERROR(__xludf.DUMMYFUNCTION("IMPORTRANGE(""https://docs.google.com/spreadsheets/d/1MeEWN-I1oV_STSDYn1IFDPWt_1FKiwhDph83XaGc0o0/edit?usp=sharing"",""งบพรบ!EJ86"")"),231644)</f>
        <v>231644</v>
      </c>
      <c r="O320" s="93">
        <f t="shared" ca="1" si="144"/>
        <v>78.258108108108104</v>
      </c>
      <c r="P320" s="93">
        <f t="shared" ca="1" si="145"/>
        <v>78.258108108108104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53620</v>
      </c>
      <c r="N321" s="498">
        <f t="shared" ca="1" si="148"/>
        <v>31810.94</v>
      </c>
      <c r="O321" s="498">
        <f t="shared" ca="1" si="144"/>
        <v>0</v>
      </c>
      <c r="P321" s="498">
        <f t="shared" ca="1" si="145"/>
        <v>59.326631853785898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IFERROR(__xludf.DUMMYFUNCTION("IMPORTRANGE(""https://docs.google.com/spreadsheets/d/1MeEWN-I1oV_STSDYn1IFDPWt_1FKiwhDph83XaGc0o0/edit?usp=sharing"",""งบพรบ!EI86"")"),53620)</f>
        <v>53620</v>
      </c>
      <c r="N323" s="93">
        <f ca="1">IFERROR(__xludf.DUMMYFUNCTION("IMPORTRANGE(""https://docs.google.com/spreadsheets/d/1MeEWN-I1oV_STSDYn1IFDPWt_1FKiwhDph83XaGc0o0/edit?usp=sharing"",""งบพรบ!EK86"")"),31810.94)</f>
        <v>31810.94</v>
      </c>
      <c r="O323" s="93">
        <f t="shared" ca="1" si="144"/>
        <v>0</v>
      </c>
      <c r="P323" s="93">
        <f t="shared" ca="1" si="145"/>
        <v>59.326631853785898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3230</v>
      </c>
      <c r="K327" s="446">
        <f ca="1">IF(I327&gt;0,J327*100/I327,0)</f>
        <v>248.46153846153845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138590</v>
      </c>
      <c r="O328" s="155">
        <f t="shared" ref="O328:O336" ca="1" si="150">IF(L328&gt;0,N328*100/L328,0)</f>
        <v>82.49404761904762</v>
      </c>
      <c r="P328" s="155">
        <f t="shared" ref="P328:P336" ca="1" si="151">IF(M328&gt;0,N328*100/M328,0)</f>
        <v>81.284457478005862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138590</v>
      </c>
      <c r="O330" s="93">
        <f t="shared" ca="1" si="150"/>
        <v>82.49404761904762</v>
      </c>
      <c r="P330" s="93">
        <f t="shared" ca="1" si="151"/>
        <v>81.284457478005862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170500</v>
      </c>
      <c r="N331" s="498">
        <f t="shared" ca="1" si="153"/>
        <v>138590</v>
      </c>
      <c r="O331" s="498">
        <f t="shared" ca="1" si="150"/>
        <v>82.49404761904762</v>
      </c>
      <c r="P331" s="498">
        <f t="shared" ca="1" si="151"/>
        <v>81.284457478005862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IFERROR(__xludf.DUMMYFUNCTION("IMPORTRANGE(""https://docs.google.com/spreadsheets/d/1MeEWN-I1oV_STSDYn1IFDPWt_1FKiwhDph83XaGc0o0/edit?usp=sharing"",""งบพรบ!ER86"")"),170500)</f>
        <v>170500</v>
      </c>
      <c r="N333" s="93">
        <f ca="1">IFERROR(__xludf.DUMMYFUNCTION("IMPORTRANGE(""https://docs.google.com/spreadsheets/d/1MeEWN-I1oV_STSDYn1IFDPWt_1FKiwhDph83XaGc0o0/edit?usp=sharing"",""งบพรบ!ET86"")"),138590)</f>
        <v>138590</v>
      </c>
      <c r="O333" s="93">
        <f t="shared" ca="1" si="150"/>
        <v>82.49404761904762</v>
      </c>
      <c r="P333" s="93">
        <f t="shared" ca="1" si="151"/>
        <v>81.284457478005862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IFERROR(__xludf.DUMMYFUNCTION("IMPORTRANGE(""https://docs.google.com/spreadsheets/d/1kVcqe37tkHyjCSG3S0O1AXqVkqjo8mSIZil3BcpIysc/edit?usp=sharing"",""ศูนย์!D86"")"),3067)</f>
        <v>3067</v>
      </c>
      <c r="K338" s="498">
        <f ca="1">IF(I338&gt;0,J338*100/I338,0)</f>
        <v>235.92307692307693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IFERROR(__xludf.DUMMYFUNCTION("IMPORTRANGE(""https://docs.google.com/spreadsheets/d/1kVcqe37tkHyjCSG3S0O1AXqVkqjo8mSIZil3BcpIysc/edit?usp=sharing"",""ศูนย์!E86"")"),2)</f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IFERROR(__xludf.DUMMYFUNCTION("IMPORTRANGE(""https://docs.google.com/spreadsheets/d/1kVcqe37tkHyjCSG3S0O1AXqVkqjo8mSIZil3BcpIysc/edit?usp=sharing"",""ศูนย์!F86"")"),129)</f>
        <v>129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IFERROR(__xludf.DUMMYFUNCTION("IMPORTRANGE(""https://docs.google.com/spreadsheets/d/1kVcqe37tkHyjCSG3S0O1AXqVkqjo8mSIZil3BcpIysc/edit?usp=sharing"",""ศูนย์!H86"")"),32)</f>
        <v>32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884910</v>
      </c>
      <c r="N345" s="155">
        <f t="shared" ca="1" si="155"/>
        <v>696455.25</v>
      </c>
      <c r="O345" s="155">
        <f t="shared" ref="O345:O353" ca="1" si="156">IF(L345&gt;0,N345*100/L345,0)</f>
        <v>94.292691677610648</v>
      </c>
      <c r="P345" s="155">
        <f t="shared" ref="P345:P353" ca="1" si="157">IF(M345&gt;0,N345*100/M345,0)</f>
        <v>78.70351222158186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884910</v>
      </c>
      <c r="N347" s="93">
        <f t="shared" ca="1" si="158"/>
        <v>696455.25</v>
      </c>
      <c r="O347" s="93">
        <f t="shared" ca="1" si="156"/>
        <v>94.292691677610648</v>
      </c>
      <c r="P347" s="93">
        <f t="shared" ca="1" si="157"/>
        <v>78.70351222158186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804710</v>
      </c>
      <c r="N348" s="498">
        <f t="shared" ca="1" si="159"/>
        <v>616255.25</v>
      </c>
      <c r="O348" s="498">
        <f t="shared" ca="1" si="156"/>
        <v>87.934711262681759</v>
      </c>
      <c r="P348" s="498">
        <f t="shared" ca="1" si="157"/>
        <v>76.581035404058611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IFERROR(__xludf.DUMMYFUNCTION("IMPORTRANGE(""https://docs.google.com/spreadsheets/d/1MeEWN-I1oV_STSDYn1IFDPWt_1FKiwhDph83XaGc0o0/edit?usp=sharing"",""งบพรบ!FB86"")"),804710)</f>
        <v>804710</v>
      </c>
      <c r="N350" s="93">
        <f ca="1">IFERROR(__xludf.DUMMYFUNCTION("IMPORTRANGE(""https://docs.google.com/spreadsheets/d/1MeEWN-I1oV_STSDYn1IFDPWt_1FKiwhDph83XaGc0o0/edit?usp=sharing"",""งบพรบ!FD86"")"),616255.25)</f>
        <v>616255.25</v>
      </c>
      <c r="O350" s="93">
        <f t="shared" ca="1" si="156"/>
        <v>87.934711262681759</v>
      </c>
      <c r="P350" s="93">
        <f t="shared" ca="1" si="157"/>
        <v>76.581035404058611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80200</v>
      </c>
      <c r="N351" s="498">
        <f t="shared" ca="1" si="160"/>
        <v>80200</v>
      </c>
      <c r="O351" s="498">
        <f t="shared" ca="1" si="156"/>
        <v>212.16931216931218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IFERROR(__xludf.DUMMYFUNCTION("IMPORTRANGE(""https://docs.google.com/spreadsheets/d/1MeEWN-I1oV_STSDYn1IFDPWt_1FKiwhDph83XaGc0o0/edit?usp=sharing"",""งบพรบ!FC86"")"),80200)</f>
        <v>80200</v>
      </c>
      <c r="N353" s="93">
        <f ca="1">IFERROR(__xludf.DUMMYFUNCTION("IMPORTRANGE(""https://docs.google.com/spreadsheets/d/1MeEWN-I1oV_STSDYn1IFDPWt_1FKiwhDph83XaGc0o0/edit?usp=sharing"",""งบพรบ!FE86"")"),80200)</f>
        <v>80200</v>
      </c>
      <c r="O353" s="93">
        <f t="shared" ca="1" si="156"/>
        <v>212.16931216931218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131</v>
      </c>
      <c r="K355" s="466">
        <f ca="1">IF(I355&gt;0,J355*100/I355,0)</f>
        <v>93.571428571428569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IFERROR(__xludf.DUMMYFUNCTION("IMPORTRANGE(""https://docs.google.com/spreadsheets/d/1XWAQStnk-4SwqDmLtmXYiTMKHgktTP8We1SCoS47DrQ/edit?usp=sharing"",""จัดที่ดิน!W86"")"),211)</f>
        <v>211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IFERROR(__xludf.DUMMYFUNCTION("IMPORTRANGE(""https://docs.google.com/spreadsheets/d/1XWAQStnk-4SwqDmLtmXYiTMKHgktTP8We1SCoS47DrQ/edit?usp=sharing"",""จัดที่ดิน!X86"")"),1565.61)</f>
        <v>1565.61</v>
      </c>
      <c r="K359" s="498">
        <f t="shared" ca="1" si="161"/>
        <v>111.82928571428572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IFERROR(__xludf.DUMMYFUNCTION("IMPORTRANGE(""https://docs.google.com/spreadsheets/d/1XWAQStnk-4SwqDmLtmXYiTMKHgktTP8We1SCoS47DrQ/edit?usp=sharing"",""จัดที่ดิน!Y86"")"),185)</f>
        <v>185</v>
      </c>
      <c r="K360" s="498">
        <f t="shared" ca="1" si="161"/>
        <v>132.14285714285714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IFERROR(__xludf.DUMMYFUNCTION("IMPORTRANGE(""https://docs.google.com/spreadsheets/d/1XWAQStnk-4SwqDmLtmXYiTMKHgktTP8We1SCoS47DrQ/edit?usp=sharing"",""จัดที่ดิน!Z86"")"),1465.45)</f>
        <v>1465.45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IFERROR(__xludf.DUMMYFUNCTION("IMPORTRANGE(""https://docs.google.com/spreadsheets/d/1XWAQStnk-4SwqDmLtmXYiTMKHgktTP8We1SCoS47DrQ/edit?usp=sharing"",""จัดที่ดิน!AA86"")"),131)</f>
        <v>131</v>
      </c>
      <c r="K362" s="498">
        <f t="shared" ca="1" si="161"/>
        <v>93.571428571428569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IFERROR(__xludf.DUMMYFUNCTION("IMPORTRANGE(""https://docs.google.com/spreadsheets/d/1XWAQStnk-4SwqDmLtmXYiTMKHgktTP8We1SCoS47DrQ/edit?usp=sharing"",""จัดที่ดิน!AB86"")"),989.14)</f>
        <v>989.14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414</v>
      </c>
      <c r="K364" s="480">
        <f t="shared" ca="1" si="161"/>
        <v>142.75862068965517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IFERROR(__xludf.DUMMYFUNCTION("IMPORTRANGE(""https://docs.google.com/spreadsheets/d/1XWAQStnk-4SwqDmLtmXYiTMKHgktTP8We1SCoS47DrQ/edit?usp=sharing"",""จัดที่ดิน!E86"")"),63)</f>
        <v>63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IFERROR(__xludf.DUMMYFUNCTION("IMPORTRANGE(""https://docs.google.com/spreadsheets/d/1XWAQStnk-4SwqDmLtmXYiTMKHgktTP8We1SCoS47DrQ/edit?usp=sharing"",""จัดที่ดิน!F86"")"),454.4)</f>
        <v>454.4</v>
      </c>
      <c r="K369" s="498">
        <f t="shared" ca="1" si="163"/>
        <v>113.6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IFERROR(__xludf.DUMMYFUNCTION("IMPORTRANGE(""https://docs.google.com/spreadsheets/d/1XWAQStnk-4SwqDmLtmXYiTMKHgktTP8We1SCoS47DrQ/edit?usp=sharing"",""จัดที่ดิน!G86"")"),63)</f>
        <v>63</v>
      </c>
      <c r="K370" s="498">
        <f t="shared" ca="1" si="163"/>
        <v>157.5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IFERROR(__xludf.DUMMYFUNCTION("IMPORTRANGE(""https://docs.google.com/spreadsheets/d/1XWAQStnk-4SwqDmLtmXYiTMKHgktTP8We1SCoS47DrQ/edit?usp=sharing"",""จัดที่ดิน!H86"")"),451.95)</f>
        <v>451.95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368</v>
      </c>
      <c r="K374" s="492">
        <f t="shared" ca="1" si="163"/>
        <v>147.19999999999999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IFERROR(__xludf.DUMMYFUNCTION("IMPORTRANGE(""https://docs.google.com/spreadsheets/d/1XWAQStnk-4SwqDmLtmXYiTMKHgktTP8We1SCoS47DrQ/edit?usp=sharing"",""จัดที่ดิน!AH86"")"),148)</f>
        <v>148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IFERROR(__xludf.DUMMYFUNCTION("IMPORTRANGE(""https://docs.google.com/spreadsheets/d/1XWAQStnk-4SwqDmLtmXYiTMKHgktTP8We1SCoS47DrQ/edit?usp=sharing"",""จัดที่ดิน!AI86"")"),1111.21)</f>
        <v>1111.21</v>
      </c>
      <c r="K378" s="498">
        <f t="shared" ca="1" si="164"/>
        <v>111.121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IFERROR(__xludf.DUMMYFUNCTION("IMPORTRANGE(""https://docs.google.com/spreadsheets/d/1XWAQStnk-4SwqDmLtmXYiTMKHgktTP8We1SCoS47DrQ/edit?usp=sharing"",""จัดที่ดิน!AJ86"")"),405)</f>
        <v>405</v>
      </c>
      <c r="K379" s="498">
        <f t="shared" ca="1" si="164"/>
        <v>162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IFERROR(__xludf.DUMMYFUNCTION("IMPORTRANGE(""https://docs.google.com/spreadsheets/d/1XWAQStnk-4SwqDmLtmXYiTMKHgktTP8We1SCoS47DrQ/edit?usp=sharing"",""จัดที่ดิน!AK86"")"),4406.33)</f>
        <v>4406.33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IFERROR(__xludf.DUMMYFUNCTION("IMPORTRANGE(""https://docs.google.com/spreadsheets/d/1XWAQStnk-4SwqDmLtmXYiTMKHgktTP8We1SCoS47DrQ/edit?usp=sharing"",""จัดที่ดิน!AL86"")"),368)</f>
        <v>368</v>
      </c>
      <c r="K381" s="498">
        <f t="shared" ca="1" si="164"/>
        <v>147.19999999999999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IFERROR(__xludf.DUMMYFUNCTION("IMPORTRANGE(""https://docs.google.com/spreadsheets/d/1XWAQStnk-4SwqDmLtmXYiTMKHgktTP8We1SCoS47DrQ/edit?usp=sharing"",""จัดที่ดิน!AM86"")"),4061.23)</f>
        <v>4061.23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IFERROR(__xludf.DUMMYFUNCTION("IMPORTRANGE(""https://docs.google.com/spreadsheets/d/1XWAQStnk-4SwqDmLtmXYiTMKHgktTP8We1SCoS47DrQ/edit?usp=sharing"",""จัดที่ดิน!AP86"")"),12)</f>
        <v>12</v>
      </c>
      <c r="K385" s="506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1887453</v>
      </c>
      <c r="M414" s="553">
        <f t="shared" ca="1" si="181"/>
        <v>2363531</v>
      </c>
      <c r="N414" s="553">
        <f t="shared" si="181"/>
        <v>2222321.7000000002</v>
      </c>
      <c r="O414" s="553">
        <f ca="1">IF(L414&gt;0,N414*100/L414,0)</f>
        <v>117.74182986278335</v>
      </c>
      <c r="P414" s="553">
        <f ca="1">IF(M414&gt;0,N414*100/M414,0)</f>
        <v>94.025494059523666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78660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94.023428161606503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78660</v>
      </c>
      <c r="O421" s="93">
        <f t="shared" ca="1" si="185"/>
        <v>100</v>
      </c>
      <c r="P421" s="93">
        <f t="shared" ca="1" si="186"/>
        <v>94.023428161606503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83660</v>
      </c>
      <c r="N422" s="498">
        <f t="shared" si="188"/>
        <v>78660</v>
      </c>
      <c r="O422" s="498">
        <f t="shared" ca="1" si="185"/>
        <v>100</v>
      </c>
      <c r="P422" s="498">
        <f t="shared" ca="1" si="186"/>
        <v>94.023428161606503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L424+5000</f>
        <v>83660</v>
      </c>
      <c r="N424" s="93">
        <f>N425+N426+N427+N428</f>
        <v>78660</v>
      </c>
      <c r="O424" s="93">
        <f t="shared" ca="1" si="185"/>
        <v>100</v>
      </c>
      <c r="P424" s="93">
        <f t="shared" ca="1" si="186"/>
        <v>94.023428161606503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514366</v>
      </c>
      <c r="O444" s="195">
        <f t="shared" ref="O444:O449" ca="1" si="198">IF(L444&gt;0,N444*100/L444,0)</f>
        <v>92.578473722102231</v>
      </c>
      <c r="P444" s="195">
        <f t="shared" ref="P444:P449" ca="1" si="199">IF(M444&gt;0,N444*100/M444,0)</f>
        <v>92.578473722102231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514366</v>
      </c>
      <c r="O446" s="93">
        <f t="shared" ca="1" si="198"/>
        <v>92.578473722102231</v>
      </c>
      <c r="P446" s="93">
        <f t="shared" ca="1" si="199"/>
        <v>92.578473722102231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514366</v>
      </c>
      <c r="O447" s="498">
        <f t="shared" ca="1" si="198"/>
        <v>92.578473722102231</v>
      </c>
      <c r="P447" s="498">
        <f t="shared" ca="1" si="199"/>
        <v>92.578473722102231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514366</v>
      </c>
      <c r="O449" s="93">
        <f t="shared" ca="1" si="198"/>
        <v>92.578473722102231</v>
      </c>
      <c r="P449" s="93">
        <f t="shared" ca="1" si="199"/>
        <v>92.578473722102231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281000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116146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38020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200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186013</v>
      </c>
      <c r="O467" s="195">
        <f t="shared" ref="O467:O472" ca="1" si="207">IF(L467&gt;0,N467*100/L467,0)</f>
        <v>97.9619028559692</v>
      </c>
      <c r="P467" s="195">
        <f t="shared" ref="P467:P472" ca="1" si="208">IF(M467&gt;0,N467*100/M467,0)</f>
        <v>97.9619028559692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186013</v>
      </c>
      <c r="O469" s="93">
        <f t="shared" ca="1" si="207"/>
        <v>97.9619028559692</v>
      </c>
      <c r="P469" s="93">
        <f t="shared" ca="1" si="208"/>
        <v>97.9619028559692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186013</v>
      </c>
      <c r="O470" s="498">
        <f t="shared" ca="1" si="207"/>
        <v>97.9619028559692</v>
      </c>
      <c r="P470" s="498">
        <f t="shared" ca="1" si="208"/>
        <v>97.9619028559692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186013</v>
      </c>
      <c r="O472" s="93">
        <f t="shared" ca="1" si="207"/>
        <v>97.9619028559692</v>
      </c>
      <c r="P472" s="93">
        <f t="shared" ca="1" si="208"/>
        <v>97.9619028559692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128000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16870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180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20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272140</v>
      </c>
      <c r="O523" s="195">
        <f t="shared" ref="O523:O528" ca="1" si="227">IF(L523&gt;0,N523*100/L523,0)</f>
        <v>94.179125138427466</v>
      </c>
      <c r="P523" s="195">
        <f t="shared" ref="P523:P528" ca="1" si="228">IF(M523&gt;0,N523*100/M523,0)</f>
        <v>94.179125138427466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272140</v>
      </c>
      <c r="O525" s="93">
        <f t="shared" ca="1" si="227"/>
        <v>94.179125138427466</v>
      </c>
      <c r="P525" s="93">
        <f t="shared" ca="1" si="228"/>
        <v>94.179125138427466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272140</v>
      </c>
      <c r="O526" s="498">
        <f t="shared" ca="1" si="227"/>
        <v>94.179125138427466</v>
      </c>
      <c r="P526" s="498">
        <f t="shared" ca="1" si="228"/>
        <v>94.179125138427466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272140</v>
      </c>
      <c r="O528" s="93">
        <f t="shared" ca="1" si="227"/>
        <v>94.179125138427466</v>
      </c>
      <c r="P528" s="93">
        <f t="shared" ca="1" si="228"/>
        <v>94.179125138427466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141330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24610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32464</v>
      </c>
      <c r="J543" s="686">
        <f t="shared" si="235"/>
        <v>32465</v>
      </c>
      <c r="K543" s="687">
        <f t="shared" ca="1" si="234"/>
        <v>100.00308033514047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393495</v>
      </c>
      <c r="M544" s="155">
        <f t="shared" ca="1" si="236"/>
        <v>941126</v>
      </c>
      <c r="N544" s="155">
        <f t="shared" si="236"/>
        <v>899035.7</v>
      </c>
      <c r="O544" s="155">
        <f t="shared" ref="O544:O549" ca="1" si="237">IF(L544&gt;0,N544*100/L544,0)</f>
        <v>228.47449141666348</v>
      </c>
      <c r="P544" s="155">
        <f t="shared" ref="P544:P549" ca="1" si="238">IF(M544&gt;0,N544*100/M544,0)</f>
        <v>95.52766579607831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393495</v>
      </c>
      <c r="M546" s="93">
        <f t="shared" ca="1" si="240"/>
        <v>941126</v>
      </c>
      <c r="N546" s="93">
        <f t="shared" si="240"/>
        <v>899035.7</v>
      </c>
      <c r="O546" s="93">
        <f t="shared" ca="1" si="237"/>
        <v>228.47449141666348</v>
      </c>
      <c r="P546" s="93">
        <f t="shared" ca="1" si="238"/>
        <v>95.52766579607831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393495</v>
      </c>
      <c r="M547" s="498">
        <f t="shared" ca="1" si="241"/>
        <v>941126</v>
      </c>
      <c r="N547" s="498">
        <f t="shared" si="241"/>
        <v>899035.7</v>
      </c>
      <c r="O547" s="498">
        <f t="shared" ca="1" si="237"/>
        <v>228.47449141666348</v>
      </c>
      <c r="P547" s="498">
        <f t="shared" ca="1" si="238"/>
        <v>95.52766579607831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IFERROR(__xludf.DUMMYFUNCTION("IMPORTRANGE(""https://docs.google.com/spreadsheets/d/1QqKyyYR6Q21VydFLVH3TRQUabQu_ym0Zz7PgGX0-kHA/edit?usp=sharing"",""แผน!HB86"")"),393495)</f>
        <v>393495</v>
      </c>
      <c r="M549" s="93">
        <f ca="1">L549+564631-17000</f>
        <v>941126</v>
      </c>
      <c r="N549" s="93">
        <f>N550+N551+N552+N553+N554</f>
        <v>899035.7</v>
      </c>
      <c r="O549" s="93">
        <f t="shared" ca="1" si="237"/>
        <v>228.47449141666348</v>
      </c>
      <c r="P549" s="93">
        <f t="shared" ca="1" si="238"/>
        <v>95.52766579607831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117000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212587.7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569448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32464</v>
      </c>
      <c r="J559" s="707">
        <f t="shared" si="245"/>
        <v>32465</v>
      </c>
      <c r="K559" s="676">
        <f t="shared" ref="K559:K561" ca="1" si="246">IF(I559&gt;0,J559*100/I559,0)</f>
        <v>100.00308033514047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80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80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80">
        <f t="shared" ref="J576:J577" si="250">J578+J580+J582+J588+J590</f>
        <v>32465</v>
      </c>
      <c r="K576" s="412">
        <f t="shared" ref="K576:K577" ca="1" si="251">IF(I576&gt;0,J576*100/I576,0)</f>
        <v>100.00308033514047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80">
        <f t="shared" si="250"/>
        <v>4075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30749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3861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18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864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864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834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107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414.26</v>
      </c>
      <c r="J592" s="707">
        <f t="shared" si="253"/>
        <v>414.26</v>
      </c>
      <c r="K592" s="676">
        <f t="shared" ref="K592:K594" ca="1" si="254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414.26</v>
      </c>
      <c r="K593" s="412">
        <f t="shared" ca="1" si="254"/>
        <v>100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47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413.26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46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413.26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46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100</v>
      </c>
      <c r="J628" s="740">
        <f t="shared" ca="1" si="262"/>
        <v>58</v>
      </c>
      <c r="K628" s="741">
        <f ca="1">IF(I628&gt;0,J628*100/I628,0)</f>
        <v>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296161</v>
      </c>
      <c r="N629" s="195">
        <f t="shared" si="263"/>
        <v>263966</v>
      </c>
      <c r="O629" s="195">
        <f t="shared" ref="O629:O634" ca="1" si="264">IF(L629&gt;0,N629*100/L629,0)</f>
        <v>71.680221585586068</v>
      </c>
      <c r="P629" s="195">
        <f t="shared" ref="P629:P634" ca="1" si="265">IF(M629&gt;0,N629*100/M629,0)</f>
        <v>89.129223631740842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296161</v>
      </c>
      <c r="N631" s="93">
        <f t="shared" si="266"/>
        <v>263966</v>
      </c>
      <c r="O631" s="93">
        <f t="shared" ca="1" si="264"/>
        <v>71.680221585586068</v>
      </c>
      <c r="P631" s="93">
        <f t="shared" ca="1" si="265"/>
        <v>89.129223631740842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296161</v>
      </c>
      <c r="N632" s="498">
        <f t="shared" si="267"/>
        <v>263966</v>
      </c>
      <c r="O632" s="498">
        <f t="shared" ca="1" si="264"/>
        <v>71.680221585586068</v>
      </c>
      <c r="P632" s="498">
        <f t="shared" ca="1" si="265"/>
        <v>89.129223631740842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L634-72094</f>
        <v>296161</v>
      </c>
      <c r="N634" s="93">
        <f>N635+N636+N637+N638</f>
        <v>263966</v>
      </c>
      <c r="O634" s="93">
        <f t="shared" ca="1" si="264"/>
        <v>71.680221585586068</v>
      </c>
      <c r="P634" s="93">
        <f t="shared" ca="1" si="265"/>
        <v>89.129223631740842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116566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147400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IFERROR(__xludf.DUMMYFUNCTION("IMPORTRANGE(""https://docs.google.com/spreadsheets/d/1XWAQStnk-4SwqDmLtmXYiTMKHgktTP8We1SCoS47DrQ/edit?usp=sharing"",""จัดที่ดิน!AV86"")"),28.26)</f>
        <v>28.26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IFERROR(__xludf.DUMMYFUNCTION("IMPORTRANGE(""https://docs.google.com/spreadsheets/d/1XWAQStnk-4SwqDmLtmXYiTMKHgktTP8We1SCoS47DrQ/edit?usp=sharing"",""จัดที่ดิน!AW86"")"),104)</f>
        <v>104</v>
      </c>
      <c r="K649" s="163">
        <f t="shared" ca="1" si="271"/>
        <v>104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IFERROR(__xludf.DUMMYFUNCTION("IMPORTRANGE(""https://docs.google.com/spreadsheets/d/1XWAQStnk-4SwqDmLtmXYiTMKHgktTP8We1SCoS47DrQ/edit?usp=sharing"",""จัดที่ดิน!AX86"")"),28.26)</f>
        <v>28.26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IFERROR(__xludf.DUMMYFUNCTION("IMPORTRANGE(""https://docs.google.com/spreadsheets/d/1XWAQStnk-4SwqDmLtmXYiTMKHgktTP8We1SCoS47DrQ/edit?usp=sharing"",""จัดที่ดิน!AZ86"")"),15)</f>
        <v>15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8141</v>
      </c>
      <c r="N655" s="195">
        <f t="shared" si="273"/>
        <v>8141</v>
      </c>
      <c r="O655" s="195">
        <f t="shared" ref="O655:O660" ca="1" si="274">IF(L655&gt;0,N655*100/L655,0)</f>
        <v>64.611111111111114</v>
      </c>
      <c r="P655" s="195">
        <f t="shared" ref="P655:P660" ca="1" si="27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8141</v>
      </c>
      <c r="N657" s="93">
        <f t="shared" si="276"/>
        <v>8141</v>
      </c>
      <c r="O657" s="93">
        <f t="shared" ca="1" si="274"/>
        <v>64.611111111111114</v>
      </c>
      <c r="P657" s="93">
        <f t="shared" ca="1" si="27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8141</v>
      </c>
      <c r="N658" s="498">
        <f t="shared" si="277"/>
        <v>8141</v>
      </c>
      <c r="O658" s="498">
        <f t="shared" ca="1" si="274"/>
        <v>64.611111111111114</v>
      </c>
      <c r="P658" s="498">
        <f t="shared" ca="1" si="27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L660-4459</f>
        <v>8141</v>
      </c>
      <c r="N660" s="93">
        <f>N661+N662+N663+N664</f>
        <v>8141</v>
      </c>
      <c r="O660" s="93">
        <f t="shared" ca="1" si="274"/>
        <v>64.611111111111114</v>
      </c>
      <c r="P660" s="93">
        <f t="shared" ca="1" si="27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8141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899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899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IFERROR(__xludf.DUMMYFUNCTION("IMPORTRANGE(""https://docs.google.com/spreadsheets/d/19vJNZY_5yjcGF2XGBMNZRCAIB0Kwfpjp8YEOfu-bneM/edit?usp=sharing"",""งานกองทุน!D86"")"),3740270.43)</f>
        <v>3740270.43</v>
      </c>
      <c r="J821" s="270">
        <f ca="1">IFERROR(__xludf.DUMMYFUNCTION("IMPORTRANGE(""https://docs.google.com/spreadsheets/d/19vJNZY_5yjcGF2XGBMNZRCAIB0Kwfpjp8YEOfu-bneM/edit?usp=sharing"",""งานกองทุน!F86"")"),3036074.88)</f>
        <v>3036074.88</v>
      </c>
      <c r="K821" s="498">
        <f t="shared" ref="K821:K828" ca="1" si="335">IF(I821&gt;0,J821*100/I821,0)</f>
        <v>81.172603340341894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IFERROR(__xludf.DUMMYFUNCTION("IMPORTRANGE(""https://docs.google.com/spreadsheets/d/19vJNZY_5yjcGF2XGBMNZRCAIB0Kwfpjp8YEOfu-bneM/edit?usp=sharing"",""งานกองทุน!C86"")"),269)</f>
        <v>269</v>
      </c>
      <c r="J822" s="270">
        <f ca="1">IFERROR(__xludf.DUMMYFUNCTION("IMPORTRANGE(""https://docs.google.com/spreadsheets/d/19vJNZY_5yjcGF2XGBMNZRCAIB0Kwfpjp8YEOfu-bneM/edit?usp=sharing"",""งานกองทุน!E86"")"),255)</f>
        <v>255</v>
      </c>
      <c r="K822" s="498">
        <f t="shared" ca="1" si="335"/>
        <v>94.795539033457246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IFERROR(__xludf.DUMMYFUNCTION("IMPORTRANGE(""https://docs.google.com/spreadsheets/d/19vJNZY_5yjcGF2XGBMNZRCAIB0Kwfpjp8YEOfu-bneM/edit?usp=sharing"",""งานกองทุน!K86"")"),301381.15)</f>
        <v>301381.15000000002</v>
      </c>
      <c r="K823" s="498">
        <f t="shared" ca="1" si="335"/>
        <v>17.861177599693875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IFERROR(__xludf.DUMMYFUNCTION("IMPORTRANGE(""https://docs.google.com/spreadsheets/d/19vJNZY_5yjcGF2XGBMNZRCAIB0Kwfpjp8YEOfu-bneM/edit?usp=sharing"",""งานกองทุน!J86"")"),57)</f>
        <v>57</v>
      </c>
      <c r="K824" s="498">
        <f t="shared" ca="1" si="335"/>
        <v>83.82352941176471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IFERROR(__xludf.DUMMYFUNCTION("IMPORTRANGE(""https://docs.google.com/spreadsheets/d/19vJNZY_5yjcGF2XGBMNZRCAIB0Kwfpjp8YEOfu-bneM/edit?usp=sharing"",""งานกองทุน!U86"")"),2240000)</f>
        <v>2240000</v>
      </c>
      <c r="K827" s="498">
        <f t="shared" ca="1" si="335"/>
        <v>133.33333333333334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IFERROR(__xludf.DUMMYFUNCTION("IMPORTRANGE(""https://docs.google.com/spreadsheets/d/19vJNZY_5yjcGF2XGBMNZRCAIB0Kwfpjp8YEOfu-bneM/edit?usp=sharing"",""งานกองทุน!T86"")"),46)</f>
        <v>46</v>
      </c>
      <c r="K828" s="506">
        <f t="shared" ca="1" si="335"/>
        <v>68.656716417910445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AF6F-4562-4A6E-86D9-AC5398A8B03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352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2672392</v>
      </c>
      <c r="N8" s="22">
        <f t="shared" ca="1" si="0"/>
        <v>2243650.2799999998</v>
      </c>
      <c r="O8" s="22">
        <f t="shared" ref="O8:O16" ca="1" si="1">IF(L8&gt;0,N8*100/L8,0)</f>
        <v>96.864548093577781</v>
      </c>
      <c r="P8" s="22">
        <f t="shared" ref="P8:P16" ca="1" si="2">IF(M8&gt;0,N8*100/M8,0)</f>
        <v>83.956630614071571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2672392</v>
      </c>
      <c r="N10" s="30">
        <f t="shared" ca="1" si="3"/>
        <v>2243650.2799999998</v>
      </c>
      <c r="O10" s="30">
        <f t="shared" ca="1" si="1"/>
        <v>96.864548093577781</v>
      </c>
      <c r="P10" s="30">
        <f t="shared" ca="1" si="2"/>
        <v>83.956630614071571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2560892</v>
      </c>
      <c r="N11" s="498">
        <f t="shared" ca="1" si="4"/>
        <v>2132150.2799999998</v>
      </c>
      <c r="O11" s="498">
        <f t="shared" ca="1" si="1"/>
        <v>95.173553615715193</v>
      </c>
      <c r="P11" s="498">
        <f t="shared" ca="1" si="2"/>
        <v>83.2581100647743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2560892</v>
      </c>
      <c r="N13" s="93">
        <f t="shared" ca="1" si="5"/>
        <v>2132150.2799999998</v>
      </c>
      <c r="O13" s="93">
        <f t="shared" ca="1" si="1"/>
        <v>95.173553615715193</v>
      </c>
      <c r="P13" s="93">
        <f t="shared" ca="1" si="2"/>
        <v>83.2581100647743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111500</v>
      </c>
      <c r="N14" s="498">
        <f t="shared" ca="1" si="6"/>
        <v>111500</v>
      </c>
      <c r="O14" s="498">
        <f t="shared" ca="1" si="1"/>
        <v>146.71052631578948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111500</v>
      </c>
      <c r="N16" s="52">
        <f t="shared" ca="1" si="7"/>
        <v>111500</v>
      </c>
      <c r="O16" s="52">
        <f t="shared" ca="1" si="1"/>
        <v>146.71052631578948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2227880</v>
      </c>
      <c r="N18" s="22">
        <f t="shared" ca="1" si="8"/>
        <v>1829552.98</v>
      </c>
      <c r="O18" s="22">
        <f t="shared" ref="O18:O26" ca="1" si="9">IF(L18&gt;0,N18*100/L18,0)</f>
        <v>97.879454737078632</v>
      </c>
      <c r="P18" s="22">
        <f t="shared" ref="P18:P26" ca="1" si="10">IF(M18&gt;0,N18*100/M18,0)</f>
        <v>82.120804531662387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2227880</v>
      </c>
      <c r="N20" s="30">
        <f t="shared" ca="1" si="11"/>
        <v>1829552.98</v>
      </c>
      <c r="O20" s="30">
        <f t="shared" ca="1" si="9"/>
        <v>97.879454737078632</v>
      </c>
      <c r="P20" s="30">
        <f t="shared" ca="1" si="10"/>
        <v>82.120804531662387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2116380</v>
      </c>
      <c r="N21" s="498">
        <f t="shared" ca="1" si="12"/>
        <v>1718052.98</v>
      </c>
      <c r="O21" s="498">
        <f t="shared" ca="1" si="9"/>
        <v>95.809868446734583</v>
      </c>
      <c r="P21" s="498">
        <f t="shared" ca="1" si="10"/>
        <v>81.178851623999478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2116380</v>
      </c>
      <c r="N23" s="93">
        <f t="shared" ca="1" si="13"/>
        <v>1718052.98</v>
      </c>
      <c r="O23" s="93">
        <f t="shared" ca="1" si="9"/>
        <v>95.809868446734583</v>
      </c>
      <c r="P23" s="93">
        <f t="shared" ca="1" si="10"/>
        <v>81.178851623999478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111500</v>
      </c>
      <c r="N24" s="498">
        <f t="shared" ca="1" si="14"/>
        <v>111500</v>
      </c>
      <c r="O24" s="498">
        <f t="shared" ca="1" si="9"/>
        <v>146.71052631578948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111500</v>
      </c>
      <c r="N26" s="52">
        <f t="shared" ca="1" si="15"/>
        <v>111500</v>
      </c>
      <c r="O26" s="52">
        <f t="shared" ca="1" si="9"/>
        <v>146.71052631578948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444512</v>
      </c>
      <c r="N28" s="22">
        <f t="shared" si="16"/>
        <v>414097.3</v>
      </c>
      <c r="O28" s="22">
        <f t="shared" ref="O28:O37" ca="1" si="17">IF(L28&gt;0,N28*100/L28,0)</f>
        <v>92.621397225589703</v>
      </c>
      <c r="P28" s="22">
        <f t="shared" ref="P28:P37" ca="1" si="18">IF(M28&gt;0,N28*100/M28,0)</f>
        <v>93.157732524656254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444512</v>
      </c>
      <c r="N30" s="30">
        <f t="shared" si="19"/>
        <v>414097.3</v>
      </c>
      <c r="O30" s="30">
        <f t="shared" ca="1" si="17"/>
        <v>92.621397225589703</v>
      </c>
      <c r="P30" s="30">
        <f t="shared" ca="1" si="18"/>
        <v>93.157732524656254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444512</v>
      </c>
      <c r="N31" s="498">
        <f t="shared" si="20"/>
        <v>414097.3</v>
      </c>
      <c r="O31" s="498">
        <f t="shared" ca="1" si="17"/>
        <v>92.621397225589703</v>
      </c>
      <c r="P31" s="498">
        <f t="shared" ca="1" si="18"/>
        <v>93.157732524656254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444512</v>
      </c>
      <c r="N33" s="93">
        <f t="shared" si="21"/>
        <v>414097.3</v>
      </c>
      <c r="O33" s="93">
        <f t="shared" ca="1" si="17"/>
        <v>92.621397225589703</v>
      </c>
      <c r="P33" s="93">
        <f t="shared" ca="1" si="18"/>
        <v>93.157732524656254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1869190</v>
      </c>
      <c r="M37" s="858">
        <f t="shared" ca="1" si="24"/>
        <v>2227880</v>
      </c>
      <c r="N37" s="858">
        <f t="shared" ca="1" si="24"/>
        <v>1829552.98</v>
      </c>
      <c r="O37" s="858">
        <f t="shared" ca="1" si="17"/>
        <v>97.879454737078632</v>
      </c>
      <c r="P37" s="858">
        <f t="shared" ca="1" si="18"/>
        <v>82.120804531662387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424670</v>
      </c>
      <c r="N41" s="85">
        <f t="shared" ca="1" si="25"/>
        <v>372420</v>
      </c>
      <c r="O41" s="85">
        <f t="shared" ref="O41:O49" ca="1" si="26">IF(L41&gt;0,N41*100/L41,0)</f>
        <v>111.28641864634693</v>
      </c>
      <c r="P41" s="85">
        <f t="shared" ref="P41:P49" ca="1" si="27">IF(M41&gt;0,N41*100/M41,0)</f>
        <v>87.696328914215741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424670</v>
      </c>
      <c r="N43" s="92">
        <f t="shared" ca="1" si="28"/>
        <v>372420</v>
      </c>
      <c r="O43" s="92">
        <f t="shared" ca="1" si="26"/>
        <v>111.28641864634693</v>
      </c>
      <c r="P43" s="92">
        <f t="shared" ca="1" si="27"/>
        <v>87.696328914215741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424670</v>
      </c>
      <c r="N44" s="498">
        <f t="shared" ca="1" si="29"/>
        <v>372420</v>
      </c>
      <c r="O44" s="498">
        <f t="shared" ca="1" si="26"/>
        <v>111.28641864634693</v>
      </c>
      <c r="P44" s="498">
        <f t="shared" ca="1" si="27"/>
        <v>87.696328914215741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IFERROR(__xludf.DUMMYFUNCTION("IMPORTRANGE(""https://docs.google.com/spreadsheets/d/1MeEWN-I1oV_STSDYn1IFDPWt_1FKiwhDph83XaGc0o0/edit?usp=sharing"",""งบพรบ!R87"")"),424670)</f>
        <v>424670</v>
      </c>
      <c r="N46" s="93">
        <f ca="1">IFERROR(__xludf.DUMMYFUNCTION("IMPORTRANGE(""https://docs.google.com/spreadsheets/d/1MeEWN-I1oV_STSDYn1IFDPWt_1FKiwhDph83XaGc0o0/edit?usp=sharing"",""งบพรบ!T87"")"),372420)</f>
        <v>372420</v>
      </c>
      <c r="O46" s="93">
        <f t="shared" ca="1" si="26"/>
        <v>111.28641864634693</v>
      </c>
      <c r="P46" s="93">
        <f t="shared" ca="1" si="27"/>
        <v>87.696328914215741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366500</v>
      </c>
      <c r="N53" s="116">
        <f t="shared" ca="1" si="31"/>
        <v>316277.58</v>
      </c>
      <c r="O53" s="116">
        <f t="shared" ref="O53:O61" ca="1" si="32">IF(L53&gt;0,N53*100/L53,0)</f>
        <v>101.86073429951691</v>
      </c>
      <c r="P53" s="116">
        <f t="shared" ref="P53:P61" ca="1" si="33">IF(M53&gt;0,N53*100/M53,0)</f>
        <v>86.296747612551158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366500</v>
      </c>
      <c r="N55" s="123">
        <f t="shared" ca="1" si="34"/>
        <v>316277.58</v>
      </c>
      <c r="O55" s="123">
        <f t="shared" ca="1" si="32"/>
        <v>101.86073429951691</v>
      </c>
      <c r="P55" s="123">
        <f t="shared" ca="1" si="33"/>
        <v>86.296747612551158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331000</v>
      </c>
      <c r="N56" s="498">
        <f t="shared" ca="1" si="35"/>
        <v>280777.58</v>
      </c>
      <c r="O56" s="498">
        <f t="shared" ca="1" si="32"/>
        <v>90.427561996779389</v>
      </c>
      <c r="P56" s="498">
        <f t="shared" ca="1" si="33"/>
        <v>84.827063444108759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IFERROR(__xludf.DUMMYFUNCTION("IMPORTRANGE(""https://docs.google.com/spreadsheets/d/1MeEWN-I1oV_STSDYn1IFDPWt_1FKiwhDph83XaGc0o0/edit?usp=sharing"",""งบพรบ!AB87"")"),331000)</f>
        <v>331000</v>
      </c>
      <c r="N58" s="93">
        <f ca="1">IFERROR(__xludf.DUMMYFUNCTION("IMPORTRANGE(""https://docs.google.com/spreadsheets/d/1MeEWN-I1oV_STSDYn1IFDPWt_1FKiwhDph83XaGc0o0/edit?usp=sharing"",""งบพรบ!AD87"")"),280777.58)</f>
        <v>280777.58</v>
      </c>
      <c r="O58" s="93">
        <f t="shared" ca="1" si="32"/>
        <v>90.427561996779389</v>
      </c>
      <c r="P58" s="93">
        <f t="shared" ca="1" si="33"/>
        <v>84.827063444108759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35500</v>
      </c>
      <c r="N59" s="498">
        <f t="shared" ca="1" si="36"/>
        <v>35500</v>
      </c>
      <c r="O59" s="498">
        <f t="shared" ca="1" si="32"/>
        <v>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IFERROR(__xludf.DUMMYFUNCTION("IMPORTRANGE(""https://docs.google.com/spreadsheets/d/1MeEWN-I1oV_STSDYn1IFDPWt_1FKiwhDph83XaGc0o0/edit?usp=sharing"",""งบพรบ!AC87"")"),35500)</f>
        <v>35500</v>
      </c>
      <c r="N61" s="52">
        <f ca="1">IFERROR(__xludf.DUMMYFUNCTION("IMPORTRANGE(""https://docs.google.com/spreadsheets/d/1MeEWN-I1oV_STSDYn1IFDPWt_1FKiwhDph83XaGc0o0/edit?usp=sharing"",""งบพรบ!AE87"")"),35500)</f>
        <v>35500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462300</v>
      </c>
      <c r="N88" s="155">
        <f t="shared" ca="1" si="49"/>
        <v>357159.5</v>
      </c>
      <c r="O88" s="155">
        <f t="shared" ref="O88:O96" ca="1" si="50">IF(L88&gt;0,N88*100/L88,0)</f>
        <v>77.257084144494911</v>
      </c>
      <c r="P88" s="155">
        <f t="shared" ref="P88:P96" ca="1" si="51">IF(M88&gt;0,N88*100/M88,0)</f>
        <v>77.257084144494911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462300</v>
      </c>
      <c r="N90" s="93">
        <f t="shared" ca="1" si="52"/>
        <v>357159.5</v>
      </c>
      <c r="O90" s="93">
        <f t="shared" ca="1" si="50"/>
        <v>77.257084144494911</v>
      </c>
      <c r="P90" s="93">
        <f t="shared" ca="1" si="51"/>
        <v>77.257084144494911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462300</v>
      </c>
      <c r="N91" s="498">
        <f t="shared" ca="1" si="53"/>
        <v>357159.5</v>
      </c>
      <c r="O91" s="498">
        <f t="shared" ca="1" si="50"/>
        <v>77.257084144494911</v>
      </c>
      <c r="P91" s="498">
        <f t="shared" ca="1" si="51"/>
        <v>77.257084144494911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IFERROR(__xludf.DUMMYFUNCTION("IMPORTRANGE(""https://docs.google.com/spreadsheets/d/1MeEWN-I1oV_STSDYn1IFDPWt_1FKiwhDph83XaGc0o0/edit?usp=sharing"",""งบพรบ!AV87"")"),462300)</f>
        <v>462300</v>
      </c>
      <c r="N93" s="93">
        <f ca="1">IFERROR(__xludf.DUMMYFUNCTION("IMPORTRANGE(""https://docs.google.com/spreadsheets/d/1MeEWN-I1oV_STSDYn1IFDPWt_1FKiwhDph83XaGc0o0/edit?usp=sharing"",""งบพรบ!AX87"")"),357159.5)</f>
        <v>357159.5</v>
      </c>
      <c r="O93" s="93">
        <f t="shared" ca="1" si="50"/>
        <v>77.257084144494911</v>
      </c>
      <c r="P93" s="93">
        <f t="shared" ca="1" si="51"/>
        <v>77.257084144494911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80870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54.123902559663655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80870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54.123902559663655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80870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54.123902559663655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IFERROR(__xludf.DUMMYFUNCTION("IMPORTRANGE(""https://docs.google.com/spreadsheets/d/1MeEWN-I1oV_STSDYn1IFDPWt_1FKiwhDph83XaGc0o0/edit?usp=sharing"",""งบพรบ!CJ87"")"),80870)</f>
        <v>80870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54.123902559663655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38200</v>
      </c>
      <c r="N181" s="155">
        <f t="shared" ca="1" si="92"/>
        <v>34985</v>
      </c>
      <c r="O181" s="155">
        <f t="shared" ref="O181:O189" ca="1" si="93">IF(L181&gt;0,N181*100/L181,0)</f>
        <v>91.583769633507856</v>
      </c>
      <c r="P181" s="155">
        <f t="shared" ref="P181:P189" ca="1" si="94">IF(M181&gt;0,N181*100/M181,0)</f>
        <v>91.583769633507856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38200</v>
      </c>
      <c r="N183" s="93">
        <f t="shared" ca="1" si="95"/>
        <v>34985</v>
      </c>
      <c r="O183" s="93">
        <f t="shared" ca="1" si="93"/>
        <v>91.583769633507856</v>
      </c>
      <c r="P183" s="93">
        <f t="shared" ca="1" si="94"/>
        <v>91.583769633507856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38200</v>
      </c>
      <c r="N184" s="498">
        <f t="shared" ca="1" si="96"/>
        <v>34985</v>
      </c>
      <c r="O184" s="498">
        <f t="shared" ca="1" si="93"/>
        <v>91.583769633507856</v>
      </c>
      <c r="P184" s="498">
        <f t="shared" ca="1" si="94"/>
        <v>91.583769633507856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IFERROR(__xludf.DUMMYFUNCTION("IMPORTRANGE(""https://docs.google.com/spreadsheets/d/1MeEWN-I1oV_STSDYn1IFDPWt_1FKiwhDph83XaGc0o0/edit?usp=sharing"",""งบพรบ!CT87"")"),38200)</f>
        <v>38200</v>
      </c>
      <c r="N186" s="93">
        <f ca="1">IFERROR(__xludf.DUMMYFUNCTION("IMPORTRANGE(""https://docs.google.com/spreadsheets/d/1MeEWN-I1oV_STSDYn1IFDPWt_1FKiwhDph83XaGc0o0/edit?usp=sharing"",""งบพรบ!CV87"")"),34985)</f>
        <v>34985</v>
      </c>
      <c r="O186" s="93">
        <f t="shared" ca="1" si="93"/>
        <v>91.583769633507856</v>
      </c>
      <c r="P186" s="93">
        <f t="shared" ca="1" si="94"/>
        <v>91.583769633507856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5400</v>
      </c>
      <c r="O191" s="155">
        <f ca="1">IF(L191&gt;0,N191*100/L191,0)</f>
        <v>90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135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135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6400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3585</v>
      </c>
      <c r="O217" s="155">
        <f ca="1">IF(L217&gt;0,N217*100/L217,0)</f>
        <v>57.822580645161288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6">
        <v>585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6400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6400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25000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25000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25000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IFERROR(__xludf.DUMMYFUNCTION("IMPORTRANGE(""https://docs.google.com/spreadsheets/d/1MeEWN-I1oV_STSDYn1IFDPWt_1FKiwhDph83XaGc0o0/edit?usp=sharing"",""งบพรบ!DD87"")"),25000)</f>
        <v>25000</v>
      </c>
      <c r="N266" s="93">
        <f ca="1">IFERROR(__xludf.DUMMYFUNCTION("IMPORTRANGE(""https://docs.google.com/spreadsheets/d/1MeEWN-I1oV_STSDYn1IFDPWt_1FKiwhDph83XaGc0o0/edit?usp=sharing"",""งบพรบ!DF87"")"),25000)</f>
        <v>25000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564</v>
      </c>
      <c r="K327" s="446">
        <f ca="1">IF(I327&gt;0,J327*100/I327,0)</f>
        <v>282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127383</v>
      </c>
      <c r="O328" s="155">
        <f t="shared" ref="O328:O336" ca="1" si="150">IF(L328&gt;0,N328*100/L328,0)</f>
        <v>81.135668789808918</v>
      </c>
      <c r="P328" s="155">
        <f t="shared" ref="P328:P336" ca="1" si="151">IF(M328&gt;0,N328*100/M328,0)</f>
        <v>79.863949843260187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127383</v>
      </c>
      <c r="O330" s="93">
        <f t="shared" ca="1" si="150"/>
        <v>81.135668789808918</v>
      </c>
      <c r="P330" s="93">
        <f t="shared" ca="1" si="151"/>
        <v>79.863949843260187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127383</v>
      </c>
      <c r="O331" s="498">
        <f t="shared" ca="1" si="150"/>
        <v>81.135668789808918</v>
      </c>
      <c r="P331" s="498">
        <f t="shared" ca="1" si="151"/>
        <v>79.863949843260187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IFERROR(__xludf.DUMMYFUNCTION("IMPORTRANGE(""https://docs.google.com/spreadsheets/d/1MeEWN-I1oV_STSDYn1IFDPWt_1FKiwhDph83XaGc0o0/edit?usp=sharing"",""งบพรบ!ER87"")"),159500)</f>
        <v>159500</v>
      </c>
      <c r="N333" s="93">
        <f ca="1">IFERROR(__xludf.DUMMYFUNCTION("IMPORTRANGE(""https://docs.google.com/spreadsheets/d/1MeEWN-I1oV_STSDYn1IFDPWt_1FKiwhDph83XaGc0o0/edit?usp=sharing"",""งบพรบ!ET87"")"),127383)</f>
        <v>127383</v>
      </c>
      <c r="O333" s="93">
        <f t="shared" ca="1" si="150"/>
        <v>81.135668789808918</v>
      </c>
      <c r="P333" s="93">
        <f t="shared" ca="1" si="151"/>
        <v>79.863949843260187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902">
        <f ca="1">IFERROR(__xludf.DUMMYFUNCTION("IMPORTRANGE(""https://docs.google.com/spreadsheets/d/1QqKyyYR6Q21VydFLVH3TRQUabQu_ym0Zz7PgGX0-kHA/edit?usp=sharing"",""แผน!EG87"")"),200)</f>
        <v>200</v>
      </c>
      <c r="J338" s="903">
        <f ca="1">IFERROR(__xludf.DUMMYFUNCTION("IMPORTRANGE(""https://docs.google.com/spreadsheets/d/1kVcqe37tkHyjCSG3S0O1AXqVkqjo8mSIZil3BcpIysc/edit?usp=sharing"",""ศูนย์!D87"")"),546)</f>
        <v>546</v>
      </c>
      <c r="K338" s="904">
        <f ca="1">IF(I338&gt;0,J338*100/I338,0)</f>
        <v>273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905"/>
      <c r="J339" s="906"/>
      <c r="K339" s="907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908">
        <f ca="1">IFERROR(__xludf.DUMMYFUNCTION("IMPORTRANGE(""https://docs.google.com/spreadsheets/d/1QqKyyYR6Q21VydFLVH3TRQUabQu_ym0Zz7PgGX0-kHA/edit?usp=sharing"",""แผน!EH87"")"),2)</f>
        <v>2</v>
      </c>
      <c r="J340" s="909">
        <f ca="1">IFERROR(__xludf.DUMMYFUNCTION("IMPORTRANGE(""https://docs.google.com/spreadsheets/d/1kVcqe37tkHyjCSG3S0O1AXqVkqjo8mSIZil3BcpIysc/edit?usp=sharing"",""ศูนย์!E87"")"),2)</f>
        <v>2</v>
      </c>
      <c r="K340" s="910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905"/>
      <c r="J341" s="909">
        <f ca="1">IFERROR(__xludf.DUMMYFUNCTION("IMPORTRANGE(""https://docs.google.com/spreadsheets/d/1kVcqe37tkHyjCSG3S0O1AXqVkqjo8mSIZil3BcpIysc/edit?usp=sharing"",""ศูนย์!F87"")"),18)</f>
        <v>18</v>
      </c>
      <c r="K341" s="907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905"/>
      <c r="J342" s="909">
        <f ca="1">IFERROR(__xludf.DUMMYFUNCTION("IMPORTRANGE(""https://docs.google.com/spreadsheets/d/1kVcqe37tkHyjCSG3S0O1AXqVkqjo8mSIZil3BcpIysc/edit?usp=sharing"",""ศูนย์!G87"")"),0)</f>
        <v>0</v>
      </c>
      <c r="K342" s="907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905"/>
      <c r="J343" s="909">
        <f ca="1">IFERROR(__xludf.DUMMYFUNCTION("IMPORTRANGE(""https://docs.google.com/spreadsheets/d/1kVcqe37tkHyjCSG3S0O1AXqVkqjo8mSIZil3BcpIysc/edit?usp=sharing"",""ศูนย์!H87"")"),0)</f>
        <v>0</v>
      </c>
      <c r="K343" s="907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659380</v>
      </c>
      <c r="N345" s="155">
        <f t="shared" ca="1" si="155"/>
        <v>542535.9</v>
      </c>
      <c r="O345" s="155">
        <f t="shared" ref="O345:O353" ca="1" si="156">IF(L345&gt;0,N345*100/L345,0)</f>
        <v>104.63969680604845</v>
      </c>
      <c r="P345" s="155">
        <f t="shared" ref="P345:P353" ca="1" si="157">IF(M345&gt;0,N345*100/M345,0)</f>
        <v>82.279702144438716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659380</v>
      </c>
      <c r="N347" s="93">
        <f t="shared" ca="1" si="158"/>
        <v>542535.9</v>
      </c>
      <c r="O347" s="93">
        <f t="shared" ca="1" si="156"/>
        <v>104.63969680604845</v>
      </c>
      <c r="P347" s="93">
        <f t="shared" ca="1" si="157"/>
        <v>82.279702144438716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583380</v>
      </c>
      <c r="N348" s="498">
        <f t="shared" ca="1" si="159"/>
        <v>466535.9</v>
      </c>
      <c r="O348" s="498">
        <f t="shared" ca="1" si="156"/>
        <v>105.43660730428493</v>
      </c>
      <c r="P348" s="498">
        <f t="shared" ca="1" si="157"/>
        <v>79.971185162329874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IFERROR(__xludf.DUMMYFUNCTION("IMPORTRANGE(""https://docs.google.com/spreadsheets/d/1MeEWN-I1oV_STSDYn1IFDPWt_1FKiwhDph83XaGc0o0/edit?usp=sharing"",""งบพรบ!FB87"")"),583380)</f>
        <v>583380</v>
      </c>
      <c r="N350" s="93">
        <f ca="1">IFERROR(__xludf.DUMMYFUNCTION("IMPORTRANGE(""https://docs.google.com/spreadsheets/d/1MeEWN-I1oV_STSDYn1IFDPWt_1FKiwhDph83XaGc0o0/edit?usp=sharing"",""งบพรบ!FD87"")"),466535.9)</f>
        <v>466535.9</v>
      </c>
      <c r="O350" s="93">
        <f t="shared" ca="1" si="156"/>
        <v>105.43660730428493</v>
      </c>
      <c r="P350" s="93">
        <f t="shared" ca="1" si="157"/>
        <v>79.971185162329874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IFERROR(__xludf.DUMMYFUNCTION("IMPORTRANGE(""https://docs.google.com/spreadsheets/d/1XWAQStnk-4SwqDmLtmXYiTMKHgktTP8We1SCoS47DrQ/edit?usp=sharing"",""จัดที่ดิน!W87"")"),75)</f>
        <v>75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IFERROR(__xludf.DUMMYFUNCTION("IMPORTRANGE(""https://docs.google.com/spreadsheets/d/1XWAQStnk-4SwqDmLtmXYiTMKHgktTP8We1SCoS47DrQ/edit?usp=sharing"",""จัดที่ดิน!X87"")"),384.909999999999)</f>
        <v>384.909999999999</v>
      </c>
      <c r="K359" s="498">
        <f t="shared" ca="1" si="161"/>
        <v>101.55936675461714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IFERROR(__xludf.DUMMYFUNCTION("IMPORTRANGE(""https://docs.google.com/spreadsheets/d/1XWAQStnk-4SwqDmLtmXYiTMKHgktTP8We1SCoS47DrQ/edit?usp=sharing"",""จัดที่ดิน!Y87"")"),76)</f>
        <v>76</v>
      </c>
      <c r="K360" s="498">
        <f t="shared" ca="1" si="161"/>
        <v>128.81355932203391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IFERROR(__xludf.DUMMYFUNCTION("IMPORTRANGE(""https://docs.google.com/spreadsheets/d/1XWAQStnk-4SwqDmLtmXYiTMKHgktTP8We1SCoS47DrQ/edit?usp=sharing"",""จัดที่ดิน!Z87"")"),391.95)</f>
        <v>391.95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70</v>
      </c>
      <c r="K364" s="480">
        <f t="shared" ca="1" si="161"/>
        <v>93.333333333333329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IFERROR(__xludf.DUMMYFUNCTION("IMPORTRANGE(""https://docs.google.com/spreadsheets/d/1XWAQStnk-4SwqDmLtmXYiTMKHgktTP8We1SCoS47DrQ/edit?usp=sharing"",""จัดที่ดิน!E87"")"),47)</f>
        <v>47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IFERROR(__xludf.DUMMYFUNCTION("IMPORTRANGE(""https://docs.google.com/spreadsheets/d/1XWAQStnk-4SwqDmLtmXYiTMKHgktTP8We1SCoS47DrQ/edit?usp=sharing"",""จัดที่ดิน!F87"")"),203.56)</f>
        <v>203.56</v>
      </c>
      <c r="K369" s="498">
        <f t="shared" ca="1" si="163"/>
        <v>101.78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IFERROR(__xludf.DUMMYFUNCTION("IMPORTRANGE(""https://docs.google.com/spreadsheets/d/1XWAQStnk-4SwqDmLtmXYiTMKHgktTP8We1SCoS47DrQ/edit?usp=sharing"",""จัดที่ดิน!G87"")"),48)</f>
        <v>48</v>
      </c>
      <c r="K370" s="498">
        <f t="shared" ca="1" si="163"/>
        <v>137.14285714285714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IFERROR(__xludf.DUMMYFUNCTION("IMPORTRANGE(""https://docs.google.com/spreadsheets/d/1XWAQStnk-4SwqDmLtmXYiTMKHgktTP8We1SCoS47DrQ/edit?usp=sharing"",""จัดที่ดิน!H87"")"),210.6)</f>
        <v>210.6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39</v>
      </c>
      <c r="K374" s="492">
        <f t="shared" ca="1" si="163"/>
        <v>97.5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IFERROR(__xludf.DUMMYFUNCTION("IMPORTRANGE(""https://docs.google.com/spreadsheets/d/1XWAQStnk-4SwqDmLtmXYiTMKHgktTP8We1SCoS47DrQ/edit?usp=sharing"",""จัดที่ดิน!AH87"")"),28)</f>
        <v>28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IFERROR(__xludf.DUMMYFUNCTION("IMPORTRANGE(""https://docs.google.com/spreadsheets/d/1XWAQStnk-4SwqDmLtmXYiTMKHgktTP8We1SCoS47DrQ/edit?usp=sharing"",""จัดที่ดิน!AI87"")"),181.35)</f>
        <v>181.35</v>
      </c>
      <c r="K378" s="498">
        <f t="shared" ca="1" si="164"/>
        <v>101.31284916201118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IFERROR(__xludf.DUMMYFUNCTION("IMPORTRANGE(""https://docs.google.com/spreadsheets/d/1XWAQStnk-4SwqDmLtmXYiTMKHgktTP8We1SCoS47DrQ/edit?usp=sharing"",""จัดที่ดิน!AJ87"")"),48)</f>
        <v>48</v>
      </c>
      <c r="K379" s="498">
        <f t="shared" ca="1" si="164"/>
        <v>120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IFERROR(__xludf.DUMMYFUNCTION("IMPORTRANGE(""https://docs.google.com/spreadsheets/d/1XWAQStnk-4SwqDmLtmXYiTMKHgktTP8We1SCoS47DrQ/edit?usp=sharing"",""จัดที่ดิน!AK87"")"),362.539999999999)</f>
        <v>362.539999999999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IFERROR(__xludf.DUMMYFUNCTION("IMPORTRANGE(""https://docs.google.com/spreadsheets/d/1XWAQStnk-4SwqDmLtmXYiTMKHgktTP8We1SCoS47DrQ/edit?usp=sharing"",""จัดที่ดิน!AL87"")"),39)</f>
        <v>39</v>
      </c>
      <c r="K381" s="498">
        <f t="shared" ca="1" si="164"/>
        <v>97.5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IFERROR(__xludf.DUMMYFUNCTION("IMPORTRANGE(""https://docs.google.com/spreadsheets/d/1XWAQStnk-4SwqDmLtmXYiTMKHgktTP8We1SCoS47DrQ/edit?usp=sharing"",""จัดที่ดิน!AM87"")"),328.71)</f>
        <v>328.71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IFERROR(__xludf.DUMMYFUNCTION("IMPORTRANGE(""https://docs.google.com/spreadsheets/d/1XWAQStnk-4SwqDmLtmXYiTMKHgktTP8We1SCoS47DrQ/edit?usp=sharing"",""จัดที่ดิน!AP87"")"),2)</f>
        <v>2</v>
      </c>
      <c r="K385" s="506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444512</v>
      </c>
      <c r="N414" s="553">
        <f t="shared" si="181"/>
        <v>414097.3</v>
      </c>
      <c r="O414" s="553">
        <f ca="1">IF(L414&gt;0,N414*100/L414,0)</f>
        <v>92.621397225589703</v>
      </c>
      <c r="P414" s="553">
        <f ca="1">IF(M414&gt;0,N414*100/M414,0)</f>
        <v>93.157732524656254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66560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66560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66560</v>
      </c>
      <c r="O422" s="498">
        <f t="shared" ca="1" si="185"/>
        <v>100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66560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108153</v>
      </c>
      <c r="O467" s="195">
        <f t="shared" ref="O467:O472" ca="1" si="207">IF(L467&gt;0,N467*100/L467,0)</f>
        <v>95.010234290583568</v>
      </c>
      <c r="P467" s="195">
        <f t="shared" ref="P467:P472" ca="1" si="208">IF(M467&gt;0,N467*100/M467,0)</f>
        <v>95.010234290583568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108153</v>
      </c>
      <c r="O469" s="93">
        <f t="shared" ca="1" si="207"/>
        <v>95.010234290583568</v>
      </c>
      <c r="P469" s="93">
        <f t="shared" ca="1" si="208"/>
        <v>95.010234290583568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108153</v>
      </c>
      <c r="O470" s="498">
        <f t="shared" ca="1" si="207"/>
        <v>95.010234290583568</v>
      </c>
      <c r="P470" s="498">
        <f t="shared" ca="1" si="208"/>
        <v>95.010234290583568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108153</v>
      </c>
      <c r="O472" s="93">
        <f t="shared" ca="1" si="207"/>
        <v>95.010234290583568</v>
      </c>
      <c r="P472" s="93">
        <f t="shared" ca="1" si="208"/>
        <v>95.010234290583568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107553-(13053+66000)+600</f>
        <v>29100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10513</v>
      </c>
      <c r="J543" s="686">
        <f t="shared" si="235"/>
        <v>10513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264119</v>
      </c>
      <c r="N544" s="155">
        <f t="shared" si="236"/>
        <v>239384.3</v>
      </c>
      <c r="O544" s="155">
        <f t="shared" ref="O544:O549" ca="1" si="237">IF(L544&gt;0,N544*100/L544,0)</f>
        <v>89.760248675443293</v>
      </c>
      <c r="P544" s="155">
        <f t="shared" ref="P544:P549" ca="1" si="238">IF(M544&gt;0,N544*100/M544,0)</f>
        <v>90.635016791673451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264119</v>
      </c>
      <c r="N546" s="93">
        <f t="shared" si="240"/>
        <v>239384.3</v>
      </c>
      <c r="O546" s="93">
        <f t="shared" ca="1" si="237"/>
        <v>89.760248675443293</v>
      </c>
      <c r="P546" s="93">
        <f t="shared" ca="1" si="238"/>
        <v>90.635016791673451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264119</v>
      </c>
      <c r="N547" s="498">
        <f t="shared" si="241"/>
        <v>239384.3</v>
      </c>
      <c r="O547" s="498">
        <f t="shared" ca="1" si="237"/>
        <v>89.760248675443293</v>
      </c>
      <c r="P547" s="498">
        <f t="shared" ca="1" si="238"/>
        <v>90.635016791673451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L549-2574</f>
        <v>264119</v>
      </c>
      <c r="N549" s="93">
        <f>N550+N551+N552+N553+N554</f>
        <v>239384.3</v>
      </c>
      <c r="O549" s="93">
        <f t="shared" ca="1" si="237"/>
        <v>89.760248675443293</v>
      </c>
      <c r="P549" s="93">
        <f t="shared" ca="1" si="238"/>
        <v>90.635016791673451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88426+15574+13000</f>
        <v>117000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118259.3-90+3725+250+240</f>
        <v>122384.3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10513</v>
      </c>
      <c r="J559" s="707">
        <f t="shared" si="245"/>
        <v>10513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80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80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80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80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10199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1777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55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10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414.92</v>
      </c>
      <c r="J592" s="707">
        <f t="shared" si="253"/>
        <v>215.97500000000002</v>
      </c>
      <c r="K592" s="676">
        <f t="shared" ref="K592:K594" ca="1" si="254">IF(I592&gt;0,J592*100/I592,0)</f>
        <v>52.052202834281317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215.97500000000002</v>
      </c>
      <c r="K593" s="412">
        <f t="shared" ca="1" si="254"/>
        <v>52.052202834281317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19</v>
      </c>
      <c r="K594" s="412">
        <f t="shared" ca="1" si="254"/>
        <v>43.18181818181818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47.7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9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47.7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9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168.27500000000001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168.27500000000001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IFERROR(__xludf.DUMMYFUNCTION("IMPORTRANGE(""https://docs.google.com/spreadsheets/d/19vJNZY_5yjcGF2XGBMNZRCAIB0Kwfpjp8YEOfu-bneM/edit?usp=sharing"",""งานกองทุน!F87"")"),367308.44)</f>
        <v>367308.44</v>
      </c>
      <c r="K821" s="498">
        <f t="shared" ref="K821:K828" ca="1" si="335">IF(I821&gt;0,J821*100/I821,0)</f>
        <v>97.04979369664315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IFERROR(__xludf.DUMMYFUNCTION("IMPORTRANGE(""https://docs.google.com/spreadsheets/d/19vJNZY_5yjcGF2XGBMNZRCAIB0Kwfpjp8YEOfu-bneM/edit?usp=sharing"",""งานกองทุน!E87"")"),40)</f>
        <v>40</v>
      </c>
      <c r="K822" s="498">
        <f t="shared" ca="1" si="335"/>
        <v>95.238095238095241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IFERROR(__xludf.DUMMYFUNCTION("IMPORTRANGE(""https://docs.google.com/spreadsheets/d/19vJNZY_5yjcGF2XGBMNZRCAIB0Kwfpjp8YEOfu-bneM/edit?usp=sharing"",""งานกองทุน!K87"")"),20790.63)</f>
        <v>20790.63</v>
      </c>
      <c r="K823" s="498">
        <f t="shared" ca="1" si="335"/>
        <v>212.3523205350422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7966-2FDE-4FBA-96DA-3821010BA41E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7616866.0499999998</v>
      </c>
      <c r="N8" s="22">
        <f t="shared" ca="1" si="0"/>
        <v>7007790.8000000007</v>
      </c>
      <c r="O8" s="22">
        <f t="shared" ref="O8:O16" ca="1" si="1">IF(L8&gt;0,N8*100/L8,0)</f>
        <v>99.161724469338765</v>
      </c>
      <c r="P8" s="22">
        <f t="shared" ref="P8:P16" ca="1" si="2">IF(M8&gt;0,N8*100/M8,0)</f>
        <v>92.003597726390382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7616866.0499999998</v>
      </c>
      <c r="N10" s="30">
        <f t="shared" ca="1" si="3"/>
        <v>7007790.8000000007</v>
      </c>
      <c r="O10" s="30">
        <f t="shared" ca="1" si="1"/>
        <v>99.161724469338765</v>
      </c>
      <c r="P10" s="30">
        <f t="shared" ca="1" si="2"/>
        <v>92.003597726390382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7180866.0499999998</v>
      </c>
      <c r="N11" s="498">
        <f t="shared" ca="1" si="4"/>
        <v>6571790.8000000007</v>
      </c>
      <c r="O11" s="498">
        <f t="shared" ca="1" si="1"/>
        <v>99.596249533222462</v>
      </c>
      <c r="P11" s="498">
        <f t="shared" ca="1" si="2"/>
        <v>91.518080886636255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7180866.0499999998</v>
      </c>
      <c r="N13" s="93">
        <f t="shared" ca="1" si="5"/>
        <v>6571790.8000000007</v>
      </c>
      <c r="O13" s="93">
        <f t="shared" ca="1" si="1"/>
        <v>99.596249533222462</v>
      </c>
      <c r="P13" s="93">
        <f t="shared" ca="1" si="2"/>
        <v>91.518080886636255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5168233</v>
      </c>
      <c r="N18" s="22">
        <f t="shared" ca="1" si="8"/>
        <v>4648872.7700000005</v>
      </c>
      <c r="O18" s="22">
        <f t="shared" ref="O18:O26" ca="1" si="9">IF(L18&gt;0,N18*100/L18,0)</f>
        <v>93.502114464684254</v>
      </c>
      <c r="P18" s="22">
        <f t="shared" ref="P18:P26" ca="1" si="10">IF(M18&gt;0,N18*100/M18,0)</f>
        <v>89.950913010307403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5168233</v>
      </c>
      <c r="N20" s="30">
        <f t="shared" ca="1" si="11"/>
        <v>4648872.7700000005</v>
      </c>
      <c r="O20" s="30">
        <f t="shared" ca="1" si="9"/>
        <v>93.502114464684254</v>
      </c>
      <c r="P20" s="30">
        <f t="shared" ca="1" si="10"/>
        <v>89.950913010307403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4732233</v>
      </c>
      <c r="N21" s="498">
        <f t="shared" ca="1" si="12"/>
        <v>4212872.7700000005</v>
      </c>
      <c r="O21" s="498">
        <f t="shared" ca="1" si="9"/>
        <v>93.549876935894758</v>
      </c>
      <c r="P21" s="498">
        <f t="shared" ca="1" si="10"/>
        <v>89.02504948509511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4732233</v>
      </c>
      <c r="N23" s="93">
        <f t="shared" ca="1" si="13"/>
        <v>4212872.7700000005</v>
      </c>
      <c r="O23" s="93">
        <f t="shared" ca="1" si="9"/>
        <v>93.549876935894758</v>
      </c>
      <c r="P23" s="93">
        <f t="shared" ca="1" si="10"/>
        <v>89.02504948509511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2448633.0499999998</v>
      </c>
      <c r="N28" s="22">
        <f t="shared" si="16"/>
        <v>2358918.0300000003</v>
      </c>
      <c r="O28" s="22">
        <f t="shared" ref="O28:O37" ca="1" si="17">IF(L28&gt;0,N28*100/L28,0)</f>
        <v>112.59278989713083</v>
      </c>
      <c r="P28" s="22">
        <f t="shared" ref="P28:P37" ca="1" si="18">IF(M28&gt;0,N28*100/M28,0)</f>
        <v>96.336118227269722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2448633.0499999998</v>
      </c>
      <c r="N30" s="30">
        <f t="shared" si="19"/>
        <v>2358918.0300000003</v>
      </c>
      <c r="O30" s="30">
        <f t="shared" ca="1" si="17"/>
        <v>112.59278989713083</v>
      </c>
      <c r="P30" s="30">
        <f t="shared" ca="1" si="18"/>
        <v>96.336118227269722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2448633.0499999998</v>
      </c>
      <c r="N31" s="498">
        <f t="shared" si="20"/>
        <v>2358918.0300000003</v>
      </c>
      <c r="O31" s="498">
        <f t="shared" ca="1" si="17"/>
        <v>112.59278989713083</v>
      </c>
      <c r="P31" s="498">
        <f t="shared" ca="1" si="18"/>
        <v>96.336118227269722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2448633.0499999998</v>
      </c>
      <c r="N33" s="93">
        <f t="shared" si="21"/>
        <v>2358918.0300000003</v>
      </c>
      <c r="O33" s="93">
        <f t="shared" ca="1" si="17"/>
        <v>112.59278989713083</v>
      </c>
      <c r="P33" s="93">
        <f t="shared" ca="1" si="18"/>
        <v>96.336118227269722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4971944</v>
      </c>
      <c r="M37" s="858">
        <f t="shared" ca="1" si="24"/>
        <v>5168233</v>
      </c>
      <c r="N37" s="858">
        <f t="shared" ca="1" si="24"/>
        <v>4648872.7700000005</v>
      </c>
      <c r="O37" s="858">
        <f t="shared" ca="1" si="17"/>
        <v>93.502114464684254</v>
      </c>
      <c r="P37" s="858">
        <f t="shared" ca="1" si="18"/>
        <v>89.950913010307403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704728</v>
      </c>
      <c r="N41" s="85">
        <f t="shared" ca="1" si="25"/>
        <v>645601</v>
      </c>
      <c r="O41" s="85">
        <f t="shared" ref="O41:O49" ca="1" si="26">IF(L41&gt;0,N41*100/L41,0)</f>
        <v>95.620652014532652</v>
      </c>
      <c r="P41" s="85">
        <f t="shared" ref="P41:P49" ca="1" si="27">IF(M41&gt;0,N41*100/M41,0)</f>
        <v>91.60995447889114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704728</v>
      </c>
      <c r="N43" s="92">
        <f t="shared" ca="1" si="28"/>
        <v>645601</v>
      </c>
      <c r="O43" s="92">
        <f t="shared" ca="1" si="26"/>
        <v>95.620652014532652</v>
      </c>
      <c r="P43" s="92">
        <f t="shared" ca="1" si="27"/>
        <v>91.60995447889114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704728</v>
      </c>
      <c r="N44" s="498">
        <f t="shared" ca="1" si="29"/>
        <v>645601</v>
      </c>
      <c r="O44" s="498">
        <f t="shared" ca="1" si="26"/>
        <v>95.620652014532652</v>
      </c>
      <c r="P44" s="498">
        <f t="shared" ca="1" si="27"/>
        <v>91.60995447889114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IFERROR(__xludf.DUMMYFUNCTION("IMPORTRANGE(""https://docs.google.com/spreadsheets/d/1MeEWN-I1oV_STSDYn1IFDPWt_1FKiwhDph83XaGc0o0/edit?usp=sharing"",""งบพรบ!R88"")"),704728)</f>
        <v>704728</v>
      </c>
      <c r="N46" s="93">
        <f ca="1">IFERROR(__xludf.DUMMYFUNCTION("IMPORTRANGE(""https://docs.google.com/spreadsheets/d/1MeEWN-I1oV_STSDYn1IFDPWt_1FKiwhDph83XaGc0o0/edit?usp=sharing"",""งบพรบ!T88"")"),645601)</f>
        <v>645601</v>
      </c>
      <c r="O46" s="93">
        <f t="shared" ca="1" si="26"/>
        <v>95.620652014532652</v>
      </c>
      <c r="P46" s="93">
        <f t="shared" ca="1" si="27"/>
        <v>91.60995447889114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646000</v>
      </c>
      <c r="N53" s="116">
        <f t="shared" ca="1" si="31"/>
        <v>635749.64</v>
      </c>
      <c r="O53" s="116">
        <f t="shared" ref="O53:O61" ca="1" si="32">IF(L53&gt;0,N53*100/L53,0)</f>
        <v>98.810948088281009</v>
      </c>
      <c r="P53" s="116">
        <f t="shared" ref="P53:P61" ca="1" si="33">IF(M53&gt;0,N53*100/M53,0)</f>
        <v>98.413256965944271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646000</v>
      </c>
      <c r="N55" s="123">
        <f t="shared" ca="1" si="34"/>
        <v>635749.64</v>
      </c>
      <c r="O55" s="123">
        <f t="shared" ca="1" si="32"/>
        <v>98.810948088281009</v>
      </c>
      <c r="P55" s="123">
        <f t="shared" ca="1" si="33"/>
        <v>98.413256965944271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540400</v>
      </c>
      <c r="N56" s="498">
        <f t="shared" ca="1" si="35"/>
        <v>530149.64</v>
      </c>
      <c r="O56" s="498">
        <f t="shared" ca="1" si="32"/>
        <v>99.577317806160778</v>
      </c>
      <c r="P56" s="498">
        <f t="shared" ca="1" si="33"/>
        <v>98.103190229459656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IFERROR(__xludf.DUMMYFUNCTION("IMPORTRANGE(""https://docs.google.com/spreadsheets/d/1MeEWN-I1oV_STSDYn1IFDPWt_1FKiwhDph83XaGc0o0/edit?usp=sharing"",""งบพรบ!AB88"")"),540400)</f>
        <v>540400</v>
      </c>
      <c r="N58" s="93">
        <f ca="1">IFERROR(__xludf.DUMMYFUNCTION("IMPORTRANGE(""https://docs.google.com/spreadsheets/d/1MeEWN-I1oV_STSDYn1IFDPWt_1FKiwhDph83XaGc0o0/edit?usp=sharing"",""งบพรบ!AD88"")"),530149.64)</f>
        <v>530149.64</v>
      </c>
      <c r="O58" s="93">
        <f t="shared" ca="1" si="32"/>
        <v>99.577317806160778</v>
      </c>
      <c r="P58" s="93">
        <f t="shared" ca="1" si="33"/>
        <v>98.103190229459656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409000</v>
      </c>
      <c r="N66" s="155">
        <f t="shared" ca="1" si="39"/>
        <v>362899.76</v>
      </c>
      <c r="O66" s="155">
        <f t="shared" ref="O66:O74" ca="1" si="40">IF(L66&gt;0,N66*100/L66,0)</f>
        <v>94.50514583333333</v>
      </c>
      <c r="P66" s="155">
        <f t="shared" ref="P66:P74" ca="1" si="41">IF(M66&gt;0,N66*100/M66,0)</f>
        <v>88.728547677261616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409000</v>
      </c>
      <c r="N68" s="93">
        <f t="shared" ca="1" si="42"/>
        <v>362899.76</v>
      </c>
      <c r="O68" s="93">
        <f t="shared" ca="1" si="40"/>
        <v>94.50514583333333</v>
      </c>
      <c r="P68" s="93">
        <f t="shared" ca="1" si="41"/>
        <v>88.728547677261616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409000</v>
      </c>
      <c r="N69" s="498">
        <f t="shared" ca="1" si="43"/>
        <v>362899.76</v>
      </c>
      <c r="O69" s="498">
        <f t="shared" ca="1" si="40"/>
        <v>94.50514583333333</v>
      </c>
      <c r="P69" s="498">
        <f t="shared" ca="1" si="41"/>
        <v>88.728547677261616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IFERROR(__xludf.DUMMYFUNCTION("IMPORTRANGE(""https://docs.google.com/spreadsheets/d/1MeEWN-I1oV_STSDYn1IFDPWt_1FKiwhDph83XaGc0o0/edit?usp=sharing"",""งบพรบ!AL88"")"),409000)</f>
        <v>409000</v>
      </c>
      <c r="N71" s="93">
        <f ca="1">IFERROR(__xludf.DUMMYFUNCTION("IMPORTRANGE(""https://docs.google.com/spreadsheets/d/1MeEWN-I1oV_STSDYn1IFDPWt_1FKiwhDph83XaGc0o0/edit?usp=sharing"",""งบพรบ!AN88"")"),362899.76)</f>
        <v>362899.76</v>
      </c>
      <c r="O71" s="93">
        <f t="shared" ca="1" si="40"/>
        <v>94.50514583333333</v>
      </c>
      <c r="P71" s="93">
        <f t="shared" ca="1" si="41"/>
        <v>88.728547677261616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56040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56040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56040</v>
      </c>
      <c r="N91" s="498">
        <f t="shared" ca="1" si="53"/>
        <v>56040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IFERROR(__xludf.DUMMYFUNCTION("IMPORTRANGE(""https://docs.google.com/spreadsheets/d/1MeEWN-I1oV_STSDYn1IFDPWt_1FKiwhDph83XaGc0o0/edit?usp=sharing"",""งบพรบ!AV88"")"),56040)</f>
        <v>56040</v>
      </c>
      <c r="N93" s="93">
        <f ca="1">IFERROR(__xludf.DUMMYFUNCTION("IMPORTRANGE(""https://docs.google.com/spreadsheets/d/1MeEWN-I1oV_STSDYn1IFDPWt_1FKiwhDph83XaGc0o0/edit?usp=sharing"",""งบพรบ!AX88"")"),56040)</f>
        <v>56040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11</v>
      </c>
      <c r="K111" s="195">
        <f t="shared" ca="1" si="58"/>
        <v>110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11</v>
      </c>
      <c r="K113" s="498">
        <f t="shared" ca="1" si="58"/>
        <v>110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11</v>
      </c>
      <c r="K114" s="498">
        <f t="shared" ca="1" si="58"/>
        <v>110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905610</v>
      </c>
      <c r="N132" s="155">
        <f t="shared" ca="1" si="69"/>
        <v>789796.13</v>
      </c>
      <c r="O132" s="155">
        <f t="shared" ref="O132:O140" ca="1" si="70">IF(L132&gt;0,N132*100/L132,0)</f>
        <v>86.63750178256052</v>
      </c>
      <c r="P132" s="155">
        <f t="shared" ref="P132:P140" ca="1" si="71">IF(M132&gt;0,N132*100/M132,0)</f>
        <v>87.211507160919155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905610</v>
      </c>
      <c r="N134" s="93">
        <f t="shared" ca="1" si="72"/>
        <v>789796.13</v>
      </c>
      <c r="O134" s="93">
        <f t="shared" ca="1" si="70"/>
        <v>86.63750178256052</v>
      </c>
      <c r="P134" s="93">
        <f t="shared" ca="1" si="71"/>
        <v>87.211507160919155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705610</v>
      </c>
      <c r="N135" s="498">
        <f t="shared" ca="1" si="73"/>
        <v>589796.13</v>
      </c>
      <c r="O135" s="498">
        <f t="shared" ca="1" si="70"/>
        <v>83.58670228596533</v>
      </c>
      <c r="P135" s="498">
        <f t="shared" ca="1" si="71"/>
        <v>83.58670228596533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IFERROR(__xludf.DUMMYFUNCTION("IMPORTRANGE(""https://docs.google.com/spreadsheets/d/1MeEWN-I1oV_STSDYn1IFDPWt_1FKiwhDph83XaGc0o0/edit?usp=sharing"",""งบพรบ!BP88"")"),705610)</f>
        <v>705610</v>
      </c>
      <c r="N137" s="93">
        <f ca="1">IFERROR(__xludf.DUMMYFUNCTION("IMPORTRANGE(""https://docs.google.com/spreadsheets/d/1MeEWN-I1oV_STSDYn1IFDPWt_1FKiwhDph83XaGc0o0/edit?usp=sharing"",""งบพรบ!BR88"")"),589796.13)</f>
        <v>589796.13</v>
      </c>
      <c r="O137" s="93">
        <f t="shared" ca="1" si="70"/>
        <v>83.58670228596533</v>
      </c>
      <c r="P137" s="93">
        <f t="shared" ca="1" si="71"/>
        <v>83.58670228596533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30680</v>
      </c>
      <c r="N149" s="155">
        <f t="shared" ca="1" si="77"/>
        <v>30680</v>
      </c>
      <c r="O149" s="155">
        <f t="shared" ref="O149:O157" ca="1" si="78">IF(L149&gt;0,N149*100/L149,0)</f>
        <v>306.8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30680</v>
      </c>
      <c r="N151" s="93">
        <f t="shared" ca="1" si="80"/>
        <v>30680</v>
      </c>
      <c r="O151" s="93">
        <f t="shared" ca="1" si="78"/>
        <v>306.8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30680</v>
      </c>
      <c r="N152" s="498">
        <f t="shared" ca="1" si="81"/>
        <v>30680</v>
      </c>
      <c r="O152" s="498">
        <f t="shared" ca="1" si="78"/>
        <v>306.8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IFERROR(__xludf.DUMMYFUNCTION("IMPORTRANGE(""https://docs.google.com/spreadsheets/d/1MeEWN-I1oV_STSDYn1IFDPWt_1FKiwhDph83XaGc0o0/edit?usp=sharing"",""งบพรบ!BZ88"")"),30680)</f>
        <v>30680</v>
      </c>
      <c r="N154" s="93">
        <f ca="1">IFERROR(__xludf.DUMMYFUNCTION("IMPORTRANGE(""https://docs.google.com/spreadsheets/d/1MeEWN-I1oV_STSDYn1IFDPWt_1FKiwhDph83XaGc0o0/edit?usp=sharing"",""งบพรบ!CB88"")"),30680)</f>
        <v>30680</v>
      </c>
      <c r="O154" s="93">
        <f t="shared" ca="1" si="78"/>
        <v>306.8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65205</v>
      </c>
      <c r="N165" s="155">
        <f t="shared" ca="1" si="84"/>
        <v>65205</v>
      </c>
      <c r="O165" s="155">
        <f t="shared" ref="O165:O173" ca="1" si="85">IF(L165&gt;0,N165*100/L165,0)</f>
        <v>295.64724552255723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65205</v>
      </c>
      <c r="N167" s="93">
        <f t="shared" ca="1" si="87"/>
        <v>65205</v>
      </c>
      <c r="O167" s="93">
        <f t="shared" ca="1" si="85"/>
        <v>295.64724552255723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65205</v>
      </c>
      <c r="N168" s="498">
        <f t="shared" ca="1" si="88"/>
        <v>65205</v>
      </c>
      <c r="O168" s="498">
        <f t="shared" ca="1" si="85"/>
        <v>295.64724552255723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IFERROR(__xludf.DUMMYFUNCTION("IMPORTRANGE(""https://docs.google.com/spreadsheets/d/1MeEWN-I1oV_STSDYn1IFDPWt_1FKiwhDph83XaGc0o0/edit?usp=sharing"",""งบพรบ!CJ88"")"),65205)</f>
        <v>65205</v>
      </c>
      <c r="N170" s="93">
        <f ca="1">IFERROR(__xludf.DUMMYFUNCTION("IMPORTRANGE(""https://docs.google.com/spreadsheets/d/1MeEWN-I1oV_STSDYn1IFDPWt_1FKiwhDph83XaGc0o0/edit?usp=sharing"",""งบพรบ!CL88"")"),65205)</f>
        <v>65205</v>
      </c>
      <c r="O170" s="93">
        <f t="shared" ca="1" si="85"/>
        <v>295.64724552255723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64500</v>
      </c>
      <c r="N181" s="155">
        <f t="shared" ca="1" si="92"/>
        <v>60560</v>
      </c>
      <c r="O181" s="155">
        <f t="shared" ref="O181:O189" ca="1" si="93">IF(L181&gt;0,N181*100/L181,0)</f>
        <v>93.891472868217051</v>
      </c>
      <c r="P181" s="155">
        <f t="shared" ref="P181:P189" ca="1" si="94">IF(M181&gt;0,N181*100/M181,0)</f>
        <v>93.891472868217051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64500</v>
      </c>
      <c r="N183" s="93">
        <f t="shared" ca="1" si="95"/>
        <v>60560</v>
      </c>
      <c r="O183" s="93">
        <f t="shared" ca="1" si="93"/>
        <v>93.891472868217051</v>
      </c>
      <c r="P183" s="93">
        <f t="shared" ca="1" si="94"/>
        <v>93.891472868217051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64500</v>
      </c>
      <c r="N184" s="498">
        <f t="shared" ca="1" si="96"/>
        <v>60560</v>
      </c>
      <c r="O184" s="498">
        <f t="shared" ca="1" si="93"/>
        <v>93.891472868217051</v>
      </c>
      <c r="P184" s="498">
        <f t="shared" ca="1" si="94"/>
        <v>93.891472868217051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IFERROR(__xludf.DUMMYFUNCTION("IMPORTRANGE(""https://docs.google.com/spreadsheets/d/1MeEWN-I1oV_STSDYn1IFDPWt_1FKiwhDph83XaGc0o0/edit?usp=sharing"",""งบพรบ!CT88"")"),64500)</f>
        <v>64500</v>
      </c>
      <c r="N186" s="93">
        <f ca="1">IFERROR(__xludf.DUMMYFUNCTION("IMPORTRANGE(""https://docs.google.com/spreadsheets/d/1MeEWN-I1oV_STSDYn1IFDPWt_1FKiwhDph83XaGc0o0/edit?usp=sharing"",""งบพรบ!CV88"")"),60560)</f>
        <v>60560</v>
      </c>
      <c r="O186" s="93">
        <f t="shared" ca="1" si="93"/>
        <v>93.891472868217051</v>
      </c>
      <c r="P186" s="93">
        <f t="shared" ca="1" si="94"/>
        <v>93.891472868217051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3760</v>
      </c>
      <c r="O191" s="155">
        <f ca="1">IF(L191&gt;0,N191*100/L191,0)</f>
        <v>62.666666666666664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6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6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6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4040</v>
      </c>
      <c r="O217" s="155">
        <f ca="1">IF(L217&gt;0,N217*100/L217,0)</f>
        <v>62.153846153846153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6">
        <v>540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19910</v>
      </c>
      <c r="O261" s="155">
        <f t="shared" ref="O261:O269" ca="1" si="117">IF(L261&gt;0,N261*100/L261,0)</f>
        <v>79.64</v>
      </c>
      <c r="P261" s="155">
        <f t="shared" ref="P261:P269" ca="1" si="118">IF(M261&gt;0,N261*100/M261,0)</f>
        <v>79.64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19910</v>
      </c>
      <c r="O263" s="93">
        <f t="shared" ca="1" si="117"/>
        <v>79.64</v>
      </c>
      <c r="P263" s="93">
        <f t="shared" ca="1" si="118"/>
        <v>79.64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19910</v>
      </c>
      <c r="O264" s="498">
        <f t="shared" ca="1" si="117"/>
        <v>79.64</v>
      </c>
      <c r="P264" s="498">
        <f t="shared" ca="1" si="118"/>
        <v>79.64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IFERROR(__xludf.DUMMYFUNCTION("IMPORTRANGE(""https://docs.google.com/spreadsheets/d/1MeEWN-I1oV_STSDYn1IFDPWt_1FKiwhDph83XaGc0o0/edit?usp=sharing"",""งบพรบ!DD88"")"),25000)</f>
        <v>25000</v>
      </c>
      <c r="N266" s="93">
        <f ca="1">IFERROR(__xludf.DUMMYFUNCTION("IMPORTRANGE(""https://docs.google.com/spreadsheets/d/1MeEWN-I1oV_STSDYn1IFDPWt_1FKiwhDph83XaGc0o0/edit?usp=sharing"",""งบพรบ!DF88"")"),19910)</f>
        <v>19910</v>
      </c>
      <c r="O266" s="93">
        <f t="shared" ca="1" si="117"/>
        <v>79.64</v>
      </c>
      <c r="P266" s="93">
        <f t="shared" ca="1" si="118"/>
        <v>79.64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41010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41010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41010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IFERROR(__xludf.DUMMYFUNCTION("IMPORTRANGE(""https://docs.google.com/spreadsheets/d/1MeEWN-I1oV_STSDYn1IFDPWt_1FKiwhDph83XaGc0o0/edit?usp=sharing"",""งบพรบ!DP88"")"),41010)</f>
        <v>41010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IFERROR(__xludf.DUMMYFUNCTION("IMPORTRANGE(""https://docs.google.com/spreadsheets/d/1MeEWN-I1oV_STSDYn1IFDPWt_1FKiwhDph83XaGc0o0/edit?usp=sharing"",""งบพรบ!DX88"")"),82400)</f>
        <v>82400</v>
      </c>
      <c r="N303" s="93">
        <f ca="1">IFERROR(__xludf.DUMMYFUNCTION("IMPORTRANGE(""https://docs.google.com/spreadsheets/d/1MeEWN-I1oV_STSDYn1IFDPWt_1FKiwhDph83XaGc0o0/edit?usp=sharing"",""งบพรบ!DZ88"")"),82400)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358152.27</v>
      </c>
      <c r="O315" s="155">
        <f t="shared" ref="O315:O323" ca="1" si="144">IF(L315&gt;0,N315*100/L315,0)</f>
        <v>81.583660592255129</v>
      </c>
      <c r="P315" s="155">
        <f t="shared" ref="P315:P323" ca="1" si="145">IF(M315&gt;0,N315*100/M315,0)</f>
        <v>81.583660592255129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358152.27</v>
      </c>
      <c r="O317" s="93">
        <f t="shared" ca="1" si="144"/>
        <v>81.583660592255129</v>
      </c>
      <c r="P317" s="93">
        <f t="shared" ca="1" si="145"/>
        <v>81.583660592255129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439000</v>
      </c>
      <c r="N318" s="498">
        <f t="shared" ca="1" si="147"/>
        <v>358152.27</v>
      </c>
      <c r="O318" s="498">
        <f t="shared" ca="1" si="144"/>
        <v>81.583660592255129</v>
      </c>
      <c r="P318" s="498">
        <f t="shared" ca="1" si="145"/>
        <v>81.583660592255129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IFERROR(__xludf.DUMMYFUNCTION("IMPORTRANGE(""https://docs.google.com/spreadsheets/d/1MeEWN-I1oV_STSDYn1IFDPWt_1FKiwhDph83XaGc0o0/edit?usp=sharing"",""งบพรบ!EH88"")"),439000)</f>
        <v>439000</v>
      </c>
      <c r="N320" s="93">
        <f ca="1">IFERROR(__xludf.DUMMYFUNCTION("IMPORTRANGE(""https://docs.google.com/spreadsheets/d/1MeEWN-I1oV_STSDYn1IFDPWt_1FKiwhDph83XaGc0o0/edit?usp=sharing"",""งบพรบ!EJ88"")"),358152.27)</f>
        <v>358152.27</v>
      </c>
      <c r="O320" s="93">
        <f t="shared" ca="1" si="144"/>
        <v>81.583660592255129</v>
      </c>
      <c r="P320" s="93">
        <f t="shared" ca="1" si="145"/>
        <v>81.583660592255129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12600</v>
      </c>
      <c r="K327" s="446">
        <f ca="1">IF(I327&gt;0,J327*100/I327,0)</f>
        <v>262.5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157264.57999999999</v>
      </c>
      <c r="O328" s="155">
        <f t="shared" ref="O328:O336" ca="1" si="150">IF(L328&gt;0,N328*100/L328,0)</f>
        <v>87.857307262569819</v>
      </c>
      <c r="P328" s="155">
        <f t="shared" ref="P328:P336" ca="1" si="151">IF(M328&gt;0,N328*100/M328,0)</f>
        <v>86.647151515151506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157264.57999999999</v>
      </c>
      <c r="O330" s="93">
        <f t="shared" ca="1" si="150"/>
        <v>87.857307262569819</v>
      </c>
      <c r="P330" s="93">
        <f t="shared" ca="1" si="151"/>
        <v>86.647151515151506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181500</v>
      </c>
      <c r="N331" s="498">
        <f t="shared" ca="1" si="153"/>
        <v>157264.57999999999</v>
      </c>
      <c r="O331" s="498">
        <f t="shared" ca="1" si="150"/>
        <v>87.857307262569819</v>
      </c>
      <c r="P331" s="498">
        <f t="shared" ca="1" si="151"/>
        <v>86.647151515151506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IFERROR(__xludf.DUMMYFUNCTION("IMPORTRANGE(""https://docs.google.com/spreadsheets/d/1MeEWN-I1oV_STSDYn1IFDPWt_1FKiwhDph83XaGc0o0/edit?usp=sharing"",""งบพรบ!ER88"")"),181500)</f>
        <v>181500</v>
      </c>
      <c r="N333" s="93">
        <f ca="1">IFERROR(__xludf.DUMMYFUNCTION("IMPORTRANGE(""https://docs.google.com/spreadsheets/d/1MeEWN-I1oV_STSDYn1IFDPWt_1FKiwhDph83XaGc0o0/edit?usp=sharing"",""งบพรบ!ET88"")"),157264.58)</f>
        <v>157264.57999999999</v>
      </c>
      <c r="O333" s="93">
        <f t="shared" ca="1" si="150"/>
        <v>87.857307262569819</v>
      </c>
      <c r="P333" s="93">
        <f t="shared" ca="1" si="151"/>
        <v>86.647151515151506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IFERROR(__xludf.DUMMYFUNCTION("IMPORTRANGE(""https://docs.google.com/spreadsheets/d/1kVcqe37tkHyjCSG3S0O1AXqVkqjo8mSIZil3BcpIysc/edit?usp=sharing"",""ศูนย์!D88"")"),12250)</f>
        <v>12250</v>
      </c>
      <c r="K338" s="498">
        <f ca="1">IF(I338&gt;0,J338*100/I338,0)</f>
        <v>255.20833333333334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IFERROR(__xludf.DUMMYFUNCTION("IMPORTRANGE(""https://docs.google.com/spreadsheets/d/1kVcqe37tkHyjCSG3S0O1AXqVkqjo8mSIZil3BcpIysc/edit?usp=sharing"",""ศูนย์!E88"")"),8)</f>
        <v>8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IFERROR(__xludf.DUMMYFUNCTION("IMPORTRANGE(""https://docs.google.com/spreadsheets/d/1kVcqe37tkHyjCSG3S0O1AXqVkqjo8mSIZil3BcpIysc/edit?usp=sharing"",""ศูนย์!F88"")"),337)</f>
        <v>337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1517560</v>
      </c>
      <c r="N345" s="155">
        <f t="shared" ca="1" si="155"/>
        <v>1343604.39</v>
      </c>
      <c r="O345" s="155">
        <f t="shared" ref="O345:O353" ca="1" si="156">IF(L345&gt;0,N345*100/L345,0)</f>
        <v>93.38627637688009</v>
      </c>
      <c r="P345" s="155">
        <f t="shared" ref="P345:P353" ca="1" si="157">IF(M345&gt;0,N345*100/M345,0)</f>
        <v>88.537151084635866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1517560</v>
      </c>
      <c r="N347" s="93">
        <f t="shared" ca="1" si="158"/>
        <v>1343604.39</v>
      </c>
      <c r="O347" s="93">
        <f t="shared" ca="1" si="156"/>
        <v>93.38627637688009</v>
      </c>
      <c r="P347" s="93">
        <f t="shared" ca="1" si="157"/>
        <v>88.537151084635866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1387160</v>
      </c>
      <c r="N348" s="498">
        <f t="shared" ca="1" si="159"/>
        <v>1213204.3899999999</v>
      </c>
      <c r="O348" s="498">
        <f t="shared" ca="1" si="156"/>
        <v>94.254357655613902</v>
      </c>
      <c r="P348" s="498">
        <f t="shared" ca="1" si="157"/>
        <v>87.459585772369437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IFERROR(__xludf.DUMMYFUNCTION("IMPORTRANGE(""https://docs.google.com/spreadsheets/d/1MeEWN-I1oV_STSDYn1IFDPWt_1FKiwhDph83XaGc0o0/edit?usp=sharing"",""งบพรบ!FB88"")"),1387160)</f>
        <v>1387160</v>
      </c>
      <c r="N350" s="93">
        <f ca="1">IFERROR(__xludf.DUMMYFUNCTION("IMPORTRANGE(""https://docs.google.com/spreadsheets/d/1MeEWN-I1oV_STSDYn1IFDPWt_1FKiwhDph83XaGc0o0/edit?usp=sharing"",""งบพรบ!FD88"")"),1213204.39)</f>
        <v>1213204.3899999999</v>
      </c>
      <c r="O350" s="93">
        <f t="shared" ca="1" si="156"/>
        <v>94.254357655613902</v>
      </c>
      <c r="P350" s="93">
        <f t="shared" ca="1" si="157"/>
        <v>87.459585772369437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365</v>
      </c>
      <c r="K355" s="466">
        <f ca="1">IF(I355&gt;0,J355*100/I355,0)</f>
        <v>73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IFERROR(__xludf.DUMMYFUNCTION("IMPORTRANGE(""https://docs.google.com/spreadsheets/d/1XWAQStnk-4SwqDmLtmXYiTMKHgktTP8We1SCoS47DrQ/edit?usp=sharing"",""จัดที่ดิน!W88"")"),661)</f>
        <v>661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IFERROR(__xludf.DUMMYFUNCTION("IMPORTRANGE(""https://docs.google.com/spreadsheets/d/1XWAQStnk-4SwqDmLtmXYiTMKHgktTP8We1SCoS47DrQ/edit?usp=sharing"",""จัดที่ดิน!X88"")"),7512.4)</f>
        <v>7512.4</v>
      </c>
      <c r="K359" s="498">
        <f t="shared" ca="1" si="161"/>
        <v>150.24799999999999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IFERROR(__xludf.DUMMYFUNCTION("IMPORTRANGE(""https://docs.google.com/spreadsheets/d/1XWAQStnk-4SwqDmLtmXYiTMKHgktTP8We1SCoS47DrQ/edit?usp=sharing"",""จัดที่ดิน!Y88"")"),554)</f>
        <v>554</v>
      </c>
      <c r="K360" s="498">
        <f t="shared" ca="1" si="161"/>
        <v>110.8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IFERROR(__xludf.DUMMYFUNCTION("IMPORTRANGE(""https://docs.google.com/spreadsheets/d/1XWAQStnk-4SwqDmLtmXYiTMKHgktTP8We1SCoS47DrQ/edit?usp=sharing"",""จัดที่ดิน!Z88"")"),6148.12)</f>
        <v>6148.12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IFERROR(__xludf.DUMMYFUNCTION("IMPORTRANGE(""https://docs.google.com/spreadsheets/d/1XWAQStnk-4SwqDmLtmXYiTMKHgktTP8We1SCoS47DrQ/edit?usp=sharing"",""จัดที่ดิน!AA88"")"),365)</f>
        <v>365</v>
      </c>
      <c r="K362" s="498">
        <f t="shared" ca="1" si="161"/>
        <v>73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IFERROR(__xludf.DUMMYFUNCTION("IMPORTRANGE(""https://docs.google.com/spreadsheets/d/1XWAQStnk-4SwqDmLtmXYiTMKHgktTP8We1SCoS47DrQ/edit?usp=sharing"",""จัดที่ดิน!AB88"")"),3819.85)</f>
        <v>3819.85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1046</v>
      </c>
      <c r="K364" s="480">
        <f t="shared" ca="1" si="161"/>
        <v>130.75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121</v>
      </c>
      <c r="K365" s="492">
        <f t="shared" ca="1" si="161"/>
        <v>80.666666666666671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IFERROR(__xludf.DUMMYFUNCTION("IMPORTRANGE(""https://docs.google.com/spreadsheets/d/1XWAQStnk-4SwqDmLtmXYiTMKHgktTP8We1SCoS47DrQ/edit?usp=sharing"",""จัดที่ดิน!E88"")"),233)</f>
        <v>233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IFERROR(__xludf.DUMMYFUNCTION("IMPORTRANGE(""https://docs.google.com/spreadsheets/d/1XWAQStnk-4SwqDmLtmXYiTMKHgktTP8We1SCoS47DrQ/edit?usp=sharing"",""จัดที่ดิน!F88"")"),2771.43)</f>
        <v>2771.43</v>
      </c>
      <c r="K369" s="498">
        <f t="shared" ca="1" si="163"/>
        <v>184.762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IFERROR(__xludf.DUMMYFUNCTION("IMPORTRANGE(""https://docs.google.com/spreadsheets/d/1XWAQStnk-4SwqDmLtmXYiTMKHgktTP8We1SCoS47DrQ/edit?usp=sharing"",""จัดที่ดิน!G88"")"),214)</f>
        <v>214</v>
      </c>
      <c r="K370" s="498">
        <f t="shared" ca="1" si="163"/>
        <v>142.66666666666666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IFERROR(__xludf.DUMMYFUNCTION("IMPORTRANGE(""https://docs.google.com/spreadsheets/d/1XWAQStnk-4SwqDmLtmXYiTMKHgktTP8We1SCoS47DrQ/edit?usp=sharing"",""จัดที่ดิน!H88"")"),2478.63)</f>
        <v>2478.63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IFERROR(__xludf.DUMMYFUNCTION("IMPORTRANGE(""https://docs.google.com/spreadsheets/d/1XWAQStnk-4SwqDmLtmXYiTMKHgktTP8We1SCoS47DrQ/edit?usp=sharing"",""จัดที่ดิน!I88"")"),121)</f>
        <v>121</v>
      </c>
      <c r="K372" s="498">
        <f t="shared" ca="1" si="163"/>
        <v>80.666666666666671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IFERROR(__xludf.DUMMYFUNCTION("IMPORTRANGE(""https://docs.google.com/spreadsheets/d/1XWAQStnk-4SwqDmLtmXYiTMKHgktTP8We1SCoS47DrQ/edit?usp=sharing"",""จัดที่ดิน!J88"")"),1155.91)</f>
        <v>1155.9100000000001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925</v>
      </c>
      <c r="K374" s="492">
        <f t="shared" ca="1" si="163"/>
        <v>142.30769230769232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IFERROR(__xludf.DUMMYFUNCTION("IMPORTRANGE(""https://docs.google.com/spreadsheets/d/1XWAQStnk-4SwqDmLtmXYiTMKHgktTP8We1SCoS47DrQ/edit?usp=sharing"",""จัดที่ดิน!AH88"")"),428)</f>
        <v>428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IFERROR(__xludf.DUMMYFUNCTION("IMPORTRANGE(""https://docs.google.com/spreadsheets/d/1XWAQStnk-4SwqDmLtmXYiTMKHgktTP8We1SCoS47DrQ/edit?usp=sharing"",""จัดที่ดิน!AI88"")"),4740.97)</f>
        <v>4740.97</v>
      </c>
      <c r="K378" s="498">
        <f t="shared" ca="1" si="164"/>
        <v>135.45628571428571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IFERROR(__xludf.DUMMYFUNCTION("IMPORTRANGE(""https://docs.google.com/spreadsheets/d/1XWAQStnk-4SwqDmLtmXYiTMKHgktTP8We1SCoS47DrQ/edit?usp=sharing"",""จัดที่ดิน!AJ88"")"),1022)</f>
        <v>1022</v>
      </c>
      <c r="K379" s="498">
        <f t="shared" ca="1" si="164"/>
        <v>157.23076923076923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IFERROR(__xludf.DUMMYFUNCTION("IMPORTRANGE(""https://docs.google.com/spreadsheets/d/1XWAQStnk-4SwqDmLtmXYiTMKHgktTP8We1SCoS47DrQ/edit?usp=sharing"",""จัดที่ดิน!AK88"")"),14208.6999999999)</f>
        <v>14208.699999999901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IFERROR(__xludf.DUMMYFUNCTION("IMPORTRANGE(""https://docs.google.com/spreadsheets/d/1XWAQStnk-4SwqDmLtmXYiTMKHgktTP8We1SCoS47DrQ/edit?usp=sharing"",""จัดที่ดิน!AL88"")"),925)</f>
        <v>925</v>
      </c>
      <c r="K381" s="498">
        <f t="shared" ca="1" si="164"/>
        <v>142.30769230769232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IFERROR(__xludf.DUMMYFUNCTION("IMPORTRANGE(""https://docs.google.com/spreadsheets/d/1XWAQStnk-4SwqDmLtmXYiTMKHgktTP8We1SCoS47DrQ/edit?usp=sharing"",""จัดที่ดิน!AM88"")"),13184.08)</f>
        <v>13184.08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IFERROR(__xludf.DUMMYFUNCTION("IMPORTRANGE(""https://docs.google.com/spreadsheets/d/1XWAQStnk-4SwqDmLtmXYiTMKHgktTP8We1SCoS47DrQ/edit?usp=sharing"",""จัดที่ดิน!AP88"")"),95)</f>
        <v>95</v>
      </c>
      <c r="K385" s="506">
        <f ca="1">IF(I385&gt;0,J385*100/I385,0)</f>
        <v>63.333333333333336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2448633.0499999998</v>
      </c>
      <c r="N414" s="553">
        <f t="shared" si="181"/>
        <v>2358918.0300000003</v>
      </c>
      <c r="O414" s="553">
        <f ca="1">IF(L414&gt;0,N414*100/L414,0)</f>
        <v>112.59278989713083</v>
      </c>
      <c r="P414" s="553">
        <f ca="1">IF(M414&gt;0,N414*100/M414,0)</f>
        <v>96.336118227269722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144817</v>
      </c>
      <c r="O419" s="155">
        <f t="shared" ref="O419:O424" ca="1" si="185">IF(L419&gt;0,N419*100/L419,0)</f>
        <v>97.166532474503484</v>
      </c>
      <c r="P419" s="155">
        <f t="shared" ref="P419:P424" ca="1" si="186">IF(M419&gt;0,N419*100/M419,0)</f>
        <v>97.166532474503484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144817</v>
      </c>
      <c r="O421" s="93">
        <f t="shared" ca="1" si="185"/>
        <v>97.166532474503484</v>
      </c>
      <c r="P421" s="93">
        <f t="shared" ca="1" si="186"/>
        <v>97.166532474503484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144817</v>
      </c>
      <c r="O422" s="498">
        <f t="shared" ca="1" si="185"/>
        <v>97.166532474503484</v>
      </c>
      <c r="P422" s="498">
        <f t="shared" ca="1" si="186"/>
        <v>97.166532474503484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144817</v>
      </c>
      <c r="O424" s="93">
        <f t="shared" ca="1" si="185"/>
        <v>97.166532474503484</v>
      </c>
      <c r="P424" s="93">
        <f t="shared" ca="1" si="186"/>
        <v>97.166532474503484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1080+480+3740+20737</f>
        <v>26037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2</v>
      </c>
      <c r="J434" s="680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267672.06</v>
      </c>
      <c r="O444" s="195">
        <f t="shared" ref="O444:O449" ca="1" si="198">IF(L444&gt;0,N444*100/L444,0)</f>
        <v>84.258392092671869</v>
      </c>
      <c r="P444" s="195">
        <f t="shared" ref="P444:P449" ca="1" si="199">IF(M444&gt;0,N444*100/M444,0)</f>
        <v>84.258392092671869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267672.06</v>
      </c>
      <c r="O446" s="93">
        <f t="shared" ca="1" si="198"/>
        <v>84.258392092671869</v>
      </c>
      <c r="P446" s="93">
        <f t="shared" ca="1" si="199"/>
        <v>84.258392092671869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267672.06</v>
      </c>
      <c r="O447" s="498">
        <f t="shared" ca="1" si="198"/>
        <v>84.258392092671869</v>
      </c>
      <c r="P447" s="498">
        <f t="shared" ca="1" si="199"/>
        <v>84.258392092671869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267672.06</v>
      </c>
      <c r="O449" s="93">
        <f t="shared" ca="1" si="198"/>
        <v>84.258392092671869</v>
      </c>
      <c r="P449" s="93">
        <f t="shared" ca="1" si="199"/>
        <v>84.258392092671869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f>23833.35+13000+13000+12566.67+12566.67+12133.34+10400.02+11700.01</f>
        <v>109200.06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360+3730+3600+360+2300+6632+3890+3600+600</f>
        <v>25072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80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700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565733</v>
      </c>
      <c r="O467" s="195">
        <f t="shared" ref="O467:O472" ca="1" si="207">IF(L467&gt;0,N467*100/L467,0)</f>
        <v>99.174325918628156</v>
      </c>
      <c r="P467" s="195">
        <f t="shared" ref="P467:P472" ca="1" si="208">IF(M467&gt;0,N467*100/M467,0)</f>
        <v>99.174325918628156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565733</v>
      </c>
      <c r="O469" s="93">
        <f t="shared" ca="1" si="207"/>
        <v>99.174325918628156</v>
      </c>
      <c r="P469" s="93">
        <f t="shared" ca="1" si="208"/>
        <v>99.174325918628156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565733</v>
      </c>
      <c r="O470" s="498">
        <f t="shared" ca="1" si="207"/>
        <v>99.174325918628156</v>
      </c>
      <c r="P470" s="498">
        <f t="shared" ca="1" si="208"/>
        <v>99.174325918628156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565733</v>
      </c>
      <c r="O472" s="93">
        <f t="shared" ca="1" si="207"/>
        <v>99.174325918628156</v>
      </c>
      <c r="P472" s="93">
        <f t="shared" ca="1" si="208"/>
        <v>99.174325918628156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438000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43580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630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70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293030</v>
      </c>
      <c r="O523" s="195">
        <f t="shared" ref="O523:O528" ca="1" si="227">IF(L523&gt;0,N523*100/L523,0)</f>
        <v>105.68780206304552</v>
      </c>
      <c r="P523" s="195">
        <f t="shared" ref="P523:P528" ca="1" si="228">IF(M523&gt;0,N523*100/M523,0)</f>
        <v>105.68780206304552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293030</v>
      </c>
      <c r="O525" s="93">
        <f t="shared" ca="1" si="227"/>
        <v>105.68780206304552</v>
      </c>
      <c r="P525" s="93">
        <f t="shared" ca="1" si="228"/>
        <v>105.68780206304552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293030</v>
      </c>
      <c r="O526" s="498">
        <f t="shared" ca="1" si="227"/>
        <v>105.68780206304552</v>
      </c>
      <c r="P526" s="498">
        <f t="shared" ca="1" si="228"/>
        <v>105.68780206304552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293030</v>
      </c>
      <c r="O528" s="93">
        <f t="shared" ca="1" si="227"/>
        <v>105.68780206304552</v>
      </c>
      <c r="P528" s="93">
        <f t="shared" ca="1" si="228"/>
        <v>105.68780206304552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94500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48530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89214</v>
      </c>
      <c r="J543" s="686">
        <f t="shared" si="235"/>
        <v>89216</v>
      </c>
      <c r="K543" s="687">
        <f t="shared" ca="1" si="234"/>
        <v>100.00224180061426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1134210.05</v>
      </c>
      <c r="N544" s="155">
        <f t="shared" si="236"/>
        <v>1087665.97</v>
      </c>
      <c r="O544" s="155">
        <f t="shared" ref="O544:O549" ca="1" si="237">IF(L544&gt;0,N544*100/L544,0)</f>
        <v>139.32557114767539</v>
      </c>
      <c r="P544" s="155">
        <f t="shared" ref="P544:P549" ca="1" si="238">IF(M544&gt;0,N544*100/M544,0)</f>
        <v>95.896343891504046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1134210.05</v>
      </c>
      <c r="N546" s="93">
        <f t="shared" si="240"/>
        <v>1087665.97</v>
      </c>
      <c r="O546" s="93">
        <f t="shared" ca="1" si="237"/>
        <v>139.32557114767539</v>
      </c>
      <c r="P546" s="93">
        <f t="shared" ca="1" si="238"/>
        <v>95.896343891504046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1134210.05</v>
      </c>
      <c r="N547" s="498">
        <f t="shared" si="241"/>
        <v>1087665.97</v>
      </c>
      <c r="O547" s="498">
        <f t="shared" ca="1" si="237"/>
        <v>139.32557114767539</v>
      </c>
      <c r="P547" s="498">
        <f t="shared" ca="1" si="238"/>
        <v>95.896343891504046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L549+399795-46249.95</f>
        <v>1134210.05</v>
      </c>
      <c r="N549" s="93">
        <f>N550+N551+N552+N553+N554</f>
        <v>1087665.97</v>
      </c>
      <c r="O549" s="93">
        <f t="shared" ca="1" si="237"/>
        <v>139.32557114767539</v>
      </c>
      <c r="P549" s="93">
        <f t="shared" ca="1" si="238"/>
        <v>95.896343891504046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24266.68+13000+13000+13000+13000+13000+13000+12566.67</f>
        <v>114833.34999999999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515959.62+11500+28500+6208+10070+900</f>
        <v>573137.62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f>220000+178195+2000+1500-2000</f>
        <v>399695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89214</v>
      </c>
      <c r="J559" s="707">
        <f t="shared" si="245"/>
        <v>89216</v>
      </c>
      <c r="K559" s="676">
        <f t="shared" ref="K559:K561" ca="1" si="246">IF(I559&gt;0,J559*100/I559,0)</f>
        <v>100.00224180061426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80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80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80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80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15712.62</v>
      </c>
      <c r="J592" s="707">
        <f t="shared" si="253"/>
        <v>15712</v>
      </c>
      <c r="K592" s="676">
        <f t="shared" ref="K592:K594" ca="1" si="254">IF(I592&gt;0,J592*100/I592,0)</f>
        <v>99.996054127192025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15712</v>
      </c>
      <c r="K593" s="412">
        <f t="shared" ca="1" si="254"/>
        <v>99.996054127192025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1172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15695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1170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15660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1165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35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17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17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IFERROR(__xludf.DUMMYFUNCTION("IMPORTRANGE(""https://docs.google.com/spreadsheets/d/19vJNZY_5yjcGF2XGBMNZRCAIB0Kwfpjp8YEOfu-bneM/edit?usp=sharing"",""งานกองทุน!F88"")"),3153606.54)</f>
        <v>3153606.54</v>
      </c>
      <c r="K821" s="498">
        <f t="shared" ref="K821:K828" ca="1" si="335">IF(I821&gt;0,J821*100/I821,0)</f>
        <v>71.983978722332367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IFERROR(__xludf.DUMMYFUNCTION("IMPORTRANGE(""https://docs.google.com/spreadsheets/d/19vJNZY_5yjcGF2XGBMNZRCAIB0Kwfpjp8YEOfu-bneM/edit?usp=sharing"",""งานกองทุน!E88"")"),211)</f>
        <v>211</v>
      </c>
      <c r="K822" s="498">
        <f t="shared" ca="1" si="335"/>
        <v>76.449275362318843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IFERROR(__xludf.DUMMYFUNCTION("IMPORTRANGE(""https://docs.google.com/spreadsheets/d/19vJNZY_5yjcGF2XGBMNZRCAIB0Kwfpjp8YEOfu-bneM/edit?usp=sharing"",""งานกองทุน!K88"")"),553646.48)</f>
        <v>553646.48</v>
      </c>
      <c r="K823" s="498">
        <f t="shared" ca="1" si="335"/>
        <v>30.986188724534156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IFERROR(__xludf.DUMMYFUNCTION("IMPORTRANGE(""https://docs.google.com/spreadsheets/d/19vJNZY_5yjcGF2XGBMNZRCAIB0Kwfpjp8YEOfu-bneM/edit?usp=sharing"",""งานกองทุน!J88"")"),50)</f>
        <v>50</v>
      </c>
      <c r="K824" s="498">
        <f t="shared" ca="1" si="335"/>
        <v>83.333333333333329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IFERROR(__xludf.DUMMYFUNCTION("IMPORTRANGE(""https://docs.google.com/spreadsheets/d/19vJNZY_5yjcGF2XGBMNZRCAIB0Kwfpjp8YEOfu-bneM/edit?usp=sharing"",""งานกองทุน!P88"")"),266962)</f>
        <v>266962</v>
      </c>
      <c r="K825" s="498">
        <f t="shared" ca="1" si="335"/>
        <v>3913.2512459689242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IFERROR(__xludf.DUMMYFUNCTION("IMPORTRANGE(""https://docs.google.com/spreadsheets/d/19vJNZY_5yjcGF2XGBMNZRCAIB0Kwfpjp8YEOfu-bneM/edit?usp=sharing"",""งานกองทุน!O88"")"),81)</f>
        <v>81</v>
      </c>
      <c r="K826" s="498">
        <f t="shared" ca="1" si="335"/>
        <v>810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A2800-F231-4334-ACE0-F3F4077EF471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68561697</v>
      </c>
      <c r="M8" s="22">
        <f t="shared" ca="1" si="0"/>
        <v>68490147.469999999</v>
      </c>
      <c r="N8" s="22">
        <f t="shared" ca="1" si="0"/>
        <v>35788067.420000002</v>
      </c>
      <c r="O8" s="22">
        <f t="shared" ref="O8:O16" ca="1" si="1">IF(L8&gt;0,N8*100/L8,0)</f>
        <v>52.198339577271547</v>
      </c>
      <c r="P8" s="22">
        <f t="shared" ref="P8:P16" ca="1" si="2">IF(M8&gt;0,N8*100/M8,0)</f>
        <v>52.252869561531988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68561697</v>
      </c>
      <c r="M10" s="30">
        <f t="shared" ca="1" si="3"/>
        <v>68490147.469999999</v>
      </c>
      <c r="N10" s="30">
        <f t="shared" ca="1" si="3"/>
        <v>35788067.420000002</v>
      </c>
      <c r="O10" s="30">
        <f t="shared" ca="1" si="1"/>
        <v>52.198339577271547</v>
      </c>
      <c r="P10" s="30">
        <f t="shared" ca="1" si="2"/>
        <v>52.252869561531988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4863897</v>
      </c>
      <c r="M11" s="498">
        <f t="shared" ca="1" si="4"/>
        <v>4863316.28</v>
      </c>
      <c r="N11" s="498">
        <f t="shared" ca="1" si="4"/>
        <v>3335497.23</v>
      </c>
      <c r="O11" s="498">
        <f t="shared" ca="1" si="1"/>
        <v>68.57664193958054</v>
      </c>
      <c r="P11" s="498">
        <f t="shared" ca="1" si="2"/>
        <v>68.584830555170058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4863897</v>
      </c>
      <c r="M13" s="93">
        <f t="shared" ca="1" si="5"/>
        <v>4863316.28</v>
      </c>
      <c r="N13" s="93">
        <f t="shared" ca="1" si="5"/>
        <v>3335497.23</v>
      </c>
      <c r="O13" s="93">
        <f t="shared" ca="1" si="1"/>
        <v>68.57664193958054</v>
      </c>
      <c r="P13" s="93">
        <f t="shared" ca="1" si="2"/>
        <v>68.584830555170058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63626831.189999998</v>
      </c>
      <c r="N14" s="498">
        <f t="shared" ca="1" si="6"/>
        <v>32452570.190000001</v>
      </c>
      <c r="O14" s="498">
        <f t="shared" ca="1" si="1"/>
        <v>50.94770963832346</v>
      </c>
      <c r="P14" s="498">
        <f t="shared" ca="1" si="2"/>
        <v>51.004536267241384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63626831.189999998</v>
      </c>
      <c r="N16" s="52">
        <f t="shared" ca="1" si="7"/>
        <v>32452570.190000001</v>
      </c>
      <c r="O16" s="52">
        <f t="shared" ca="1" si="1"/>
        <v>50.94770963832346</v>
      </c>
      <c r="P16" s="52">
        <f t="shared" ca="1" si="2"/>
        <v>51.004536267241384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67012837.189999998</v>
      </c>
      <c r="N18" s="22">
        <f t="shared" ca="1" si="8"/>
        <v>35275212.079999998</v>
      </c>
      <c r="O18" s="22">
        <f t="shared" ref="O18:O26" ca="1" si="9">IF(L18&gt;0,N18*100/L18,0)</f>
        <v>52.787116160287511</v>
      </c>
      <c r="P18" s="22">
        <f t="shared" ref="P18:P26" ca="1" si="10">IF(M18&gt;0,N18*100/M18,0)</f>
        <v>52.639484551273334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67012837.189999998</v>
      </c>
      <c r="N20" s="30">
        <f t="shared" ca="1" si="11"/>
        <v>35275212.079999998</v>
      </c>
      <c r="O20" s="30">
        <f t="shared" ca="1" si="9"/>
        <v>52.787116160287511</v>
      </c>
      <c r="P20" s="30">
        <f t="shared" ca="1" si="10"/>
        <v>52.639484551273334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3386006</v>
      </c>
      <c r="N21" s="498">
        <f t="shared" ca="1" si="12"/>
        <v>2822641.89</v>
      </c>
      <c r="O21" s="498">
        <f t="shared" ca="1" si="9"/>
        <v>90.248875822510414</v>
      </c>
      <c r="P21" s="498">
        <f t="shared" ca="1" si="10"/>
        <v>83.361987249874929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3386006</v>
      </c>
      <c r="N23" s="93">
        <f t="shared" ca="1" si="13"/>
        <v>2822641.89</v>
      </c>
      <c r="O23" s="93">
        <f t="shared" ca="1" si="9"/>
        <v>90.248875822510414</v>
      </c>
      <c r="P23" s="93">
        <f t="shared" ca="1" si="10"/>
        <v>83.361987249874929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63626831.189999998</v>
      </c>
      <c r="N24" s="498">
        <f t="shared" ca="1" si="14"/>
        <v>32452570.190000001</v>
      </c>
      <c r="O24" s="498">
        <f t="shared" ca="1" si="9"/>
        <v>50.94770963832346</v>
      </c>
      <c r="P24" s="498">
        <f t="shared" ca="1" si="10"/>
        <v>51.004536267241384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63626831.189999998</v>
      </c>
      <c r="N26" s="52">
        <f t="shared" ca="1" si="15"/>
        <v>32452570.190000001</v>
      </c>
      <c r="O26" s="52">
        <f t="shared" ca="1" si="9"/>
        <v>50.94770963832346</v>
      </c>
      <c r="P26" s="52">
        <f t="shared" ca="1" si="10"/>
        <v>51.004536267241384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1736277</v>
      </c>
      <c r="M28" s="22">
        <f t="shared" ca="1" si="16"/>
        <v>1477310.28</v>
      </c>
      <c r="N28" s="22">
        <f t="shared" si="16"/>
        <v>512855.34</v>
      </c>
      <c r="O28" s="22">
        <f t="shared" ref="O28:O37" ca="1" si="17">IF(L28&gt;0,N28*100/L28,0)</f>
        <v>29.537645202925571</v>
      </c>
      <c r="P28" s="22">
        <f t="shared" ref="P28:P37" ca="1" si="18">IF(M28&gt;0,N28*100/M28,0)</f>
        <v>34.715478998765242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1736277</v>
      </c>
      <c r="M30" s="30">
        <f t="shared" ca="1" si="19"/>
        <v>1477310.28</v>
      </c>
      <c r="N30" s="30">
        <f t="shared" si="19"/>
        <v>512855.34</v>
      </c>
      <c r="O30" s="30">
        <f t="shared" ca="1" si="17"/>
        <v>29.537645202925571</v>
      </c>
      <c r="P30" s="30">
        <f t="shared" ca="1" si="18"/>
        <v>34.715478998765242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1736277</v>
      </c>
      <c r="M31" s="498">
        <f t="shared" ca="1" si="20"/>
        <v>1477310.28</v>
      </c>
      <c r="N31" s="498">
        <f t="shared" si="20"/>
        <v>512855.34</v>
      </c>
      <c r="O31" s="498">
        <f t="shared" ca="1" si="17"/>
        <v>29.537645202925571</v>
      </c>
      <c r="P31" s="498">
        <f t="shared" ca="1" si="18"/>
        <v>34.715478998765242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1736277</v>
      </c>
      <c r="M33" s="93">
        <f t="shared" ca="1" si="21"/>
        <v>1477310.28</v>
      </c>
      <c r="N33" s="93">
        <f t="shared" si="21"/>
        <v>512855.34</v>
      </c>
      <c r="O33" s="93">
        <f t="shared" ca="1" si="17"/>
        <v>29.537645202925571</v>
      </c>
      <c r="P33" s="93">
        <f t="shared" ca="1" si="18"/>
        <v>34.715478998765242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66825420</v>
      </c>
      <c r="M37" s="858">
        <f t="shared" ca="1" si="24"/>
        <v>67012837.189999998</v>
      </c>
      <c r="N37" s="858">
        <f t="shared" ca="1" si="24"/>
        <v>35275212.079999998</v>
      </c>
      <c r="O37" s="858">
        <f t="shared" ca="1" si="17"/>
        <v>52.787116160287511</v>
      </c>
      <c r="P37" s="858">
        <f t="shared" ca="1" si="18"/>
        <v>52.639484551273334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554996</v>
      </c>
      <c r="N41" s="85">
        <f t="shared" ca="1" si="25"/>
        <v>436978.61</v>
      </c>
      <c r="O41" s="85">
        <f t="shared" ref="O41:O49" ca="1" si="26">IF(L41&gt;0,N41*100/L41,0)</f>
        <v>82.131117376186452</v>
      </c>
      <c r="P41" s="85">
        <f t="shared" ref="P41:P49" ca="1" si="27">IF(M41&gt;0,N41*100/M41,0)</f>
        <v>78.735452147402867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554996</v>
      </c>
      <c r="N43" s="92">
        <f t="shared" ca="1" si="28"/>
        <v>436978.61</v>
      </c>
      <c r="O43" s="92">
        <f t="shared" ca="1" si="26"/>
        <v>82.131117376186452</v>
      </c>
      <c r="P43" s="92">
        <f t="shared" ca="1" si="27"/>
        <v>78.735452147402867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554996</v>
      </c>
      <c r="N44" s="498">
        <f t="shared" ca="1" si="29"/>
        <v>436978.61</v>
      </c>
      <c r="O44" s="498">
        <f t="shared" ca="1" si="26"/>
        <v>82.131117376186452</v>
      </c>
      <c r="P44" s="498">
        <f t="shared" ca="1" si="27"/>
        <v>78.735452147402867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IFERROR(__xludf.DUMMYFUNCTION("IMPORTRANGE(""https://docs.google.com/spreadsheets/d/1MeEWN-I1oV_STSDYn1IFDPWt_1FKiwhDph83XaGc0o0/edit?usp=sharing"",""งบพรบ!R75"")"),554996)</f>
        <v>554996</v>
      </c>
      <c r="N46" s="93">
        <f ca="1">IFERROR(__xludf.DUMMYFUNCTION("IMPORTRANGE(""https://docs.google.com/spreadsheets/d/1MeEWN-I1oV_STSDYn1IFDPWt_1FKiwhDph83XaGc0o0/edit?usp=sharing"",""งบพรบ!T75"")"),436978.61)</f>
        <v>436978.61</v>
      </c>
      <c r="O46" s="93">
        <f t="shared" ca="1" si="26"/>
        <v>82.131117376186452</v>
      </c>
      <c r="P46" s="93">
        <f t="shared" ca="1" si="27"/>
        <v>78.735452147402867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657500</v>
      </c>
      <c r="N53" s="116">
        <f t="shared" ca="1" si="31"/>
        <v>610670.92000000004</v>
      </c>
      <c r="O53" s="116">
        <f t="shared" ref="O53:O61" ca="1" si="32">IF(L53&gt;0,N53*100/L53,0)</f>
        <v>93.289172013443334</v>
      </c>
      <c r="P53" s="116">
        <f t="shared" ref="P53:P61" ca="1" si="33">IF(M53&gt;0,N53*100/M53,0)</f>
        <v>92.87770646387834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657500</v>
      </c>
      <c r="N55" s="123">
        <f t="shared" ca="1" si="34"/>
        <v>610670.92000000004</v>
      </c>
      <c r="O55" s="123">
        <f t="shared" ca="1" si="32"/>
        <v>93.289172013443334</v>
      </c>
      <c r="P55" s="123">
        <f t="shared" ca="1" si="33"/>
        <v>92.87770646387834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657500</v>
      </c>
      <c r="N56" s="498">
        <f t="shared" ca="1" si="35"/>
        <v>610670.92000000004</v>
      </c>
      <c r="O56" s="498">
        <f t="shared" ca="1" si="32"/>
        <v>93.289172013443334</v>
      </c>
      <c r="P56" s="498">
        <f t="shared" ca="1" si="33"/>
        <v>92.87770646387834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IFERROR(__xludf.DUMMYFUNCTION("IMPORTRANGE(""https://docs.google.com/spreadsheets/d/1MeEWN-I1oV_STSDYn1IFDPWt_1FKiwhDph83XaGc0o0/edit?usp=sharing"",""งบพรบ!AB75"")"),657500)</f>
        <v>657500</v>
      </c>
      <c r="N58" s="93">
        <f ca="1">IFERROR(__xludf.DUMMYFUNCTION("IMPORTRANGE(""https://docs.google.com/spreadsheets/d/1MeEWN-I1oV_STSDYn1IFDPWt_1FKiwhDph83XaGc0o0/edit?usp=sharing"",""งบพรบ!AD75"")"),610670.92)</f>
        <v>610670.92000000004</v>
      </c>
      <c r="O58" s="93">
        <f t="shared" ca="1" si="32"/>
        <v>93.289172013443334</v>
      </c>
      <c r="P58" s="93">
        <f t="shared" ca="1" si="33"/>
        <v>92.87770646387834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688200</v>
      </c>
      <c r="N66" s="155">
        <f t="shared" ca="1" si="39"/>
        <v>600716.94999999995</v>
      </c>
      <c r="O66" s="155">
        <f t="shared" ref="O66:O74" ca="1" si="40">IF(L66&gt;0,N66*100/L66,0)</f>
        <v>87.288135716361509</v>
      </c>
      <c r="P66" s="155">
        <f t="shared" ref="P66:P74" ca="1" si="41">IF(M66&gt;0,N66*100/M66,0)</f>
        <v>87.288135716361509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688200</v>
      </c>
      <c r="N68" s="93">
        <f t="shared" ca="1" si="42"/>
        <v>600716.94999999995</v>
      </c>
      <c r="O68" s="93">
        <f t="shared" ca="1" si="40"/>
        <v>87.288135716361509</v>
      </c>
      <c r="P68" s="93">
        <f t="shared" ca="1" si="41"/>
        <v>87.288135716361509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688200</v>
      </c>
      <c r="N69" s="498">
        <f t="shared" ca="1" si="43"/>
        <v>600716.94999999995</v>
      </c>
      <c r="O69" s="498">
        <f t="shared" ca="1" si="40"/>
        <v>87.288135716361509</v>
      </c>
      <c r="P69" s="498">
        <f t="shared" ca="1" si="41"/>
        <v>87.288135716361509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IFERROR(__xludf.DUMMYFUNCTION("IMPORTRANGE(""https://docs.google.com/spreadsheets/d/1MeEWN-I1oV_STSDYn1IFDPWt_1FKiwhDph83XaGc0o0/edit?usp=sharing"",""งบพรบ!AL75"")"),688200)</f>
        <v>688200</v>
      </c>
      <c r="N71" s="93">
        <f ca="1">IFERROR(__xludf.DUMMYFUNCTION("IMPORTRANGE(""https://docs.google.com/spreadsheets/d/1MeEWN-I1oV_STSDYn1IFDPWt_1FKiwhDph83XaGc0o0/edit?usp=sharing"",""งบพรบ!AN75"")"),600716.95)</f>
        <v>600716.94999999995</v>
      </c>
      <c r="O71" s="93">
        <f t="shared" ca="1" si="40"/>
        <v>87.288135716361509</v>
      </c>
      <c r="P71" s="93">
        <f t="shared" ca="1" si="41"/>
        <v>87.288135716361509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85840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85840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85840</v>
      </c>
      <c r="N91" s="498">
        <f t="shared" ca="1" si="53"/>
        <v>85840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IFERROR(__xludf.DUMMYFUNCTION("IMPORTRANGE(""https://docs.google.com/spreadsheets/d/1MeEWN-I1oV_STSDYn1IFDPWt_1FKiwhDph83XaGc0o0/edit?usp=sharing"",""งบพรบ!AV75"")"),85840)</f>
        <v>85840</v>
      </c>
      <c r="N93" s="93">
        <f ca="1">IFERROR(__xludf.DUMMYFUNCTION("IMPORTRANGE(""https://docs.google.com/spreadsheets/d/1MeEWN-I1oV_STSDYn1IFDPWt_1FKiwhDph83XaGc0o0/edit?usp=sharing"",""งบพรบ!AX75"")"),85840)</f>
        <v>85840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28000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28000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28000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IFERROR(__xludf.DUMMYFUNCTION("IMPORTRANGE(""https://docs.google.com/spreadsheets/d/1MeEWN-I1oV_STSDYn1IFDPWt_1FKiwhDph83XaGc0o0/edit?usp=sharing"",""งบพรบ!CJ75"")"),28000)</f>
        <v>28000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77660</v>
      </c>
      <c r="N181" s="155">
        <f t="shared" ca="1" si="92"/>
        <v>77660</v>
      </c>
      <c r="O181" s="155">
        <f t="shared" ref="O181:O189" ca="1" si="93">IF(L181&gt;0,N181*100/L181,0)</f>
        <v>128.36363636363637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77660</v>
      </c>
      <c r="N183" s="93">
        <f t="shared" ca="1" si="95"/>
        <v>77660</v>
      </c>
      <c r="O183" s="93">
        <f t="shared" ca="1" si="93"/>
        <v>128.36363636363637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77660</v>
      </c>
      <c r="N184" s="498">
        <f t="shared" ca="1" si="96"/>
        <v>77660</v>
      </c>
      <c r="O184" s="498">
        <f t="shared" ca="1" si="93"/>
        <v>128.36363636363637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IFERROR(__xludf.DUMMYFUNCTION("IMPORTRANGE(""https://docs.google.com/spreadsheets/d/1MeEWN-I1oV_STSDYn1IFDPWt_1FKiwhDph83XaGc0o0/edit?usp=sharing"",""งบพรบ!CT75"")"),77660)</f>
        <v>77660</v>
      </c>
      <c r="N186" s="93">
        <f ca="1">IFERROR(__xludf.DUMMYFUNCTION("IMPORTRANGE(""https://docs.google.com/spreadsheets/d/1MeEWN-I1oV_STSDYn1IFDPWt_1FKiwhDph83XaGc0o0/edit?usp=sharing"",""งบพรบ!CV75"")"),77660)</f>
        <v>77660</v>
      </c>
      <c r="O186" s="93">
        <f t="shared" ca="1" si="93"/>
        <v>128.36363636363637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6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6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6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22085</v>
      </c>
      <c r="O261" s="155">
        <f t="shared" ref="O261:O269" ca="1" si="117">IF(L261&gt;0,N261*100/L261,0)</f>
        <v>82.100371747211895</v>
      </c>
      <c r="P261" s="155">
        <f t="shared" ref="P261:P269" ca="1" si="118">IF(M261&gt;0,N261*100/M261,0)</f>
        <v>82.100371747211895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22085</v>
      </c>
      <c r="O263" s="93">
        <f t="shared" ca="1" si="117"/>
        <v>82.100371747211895</v>
      </c>
      <c r="P263" s="93">
        <f t="shared" ca="1" si="118"/>
        <v>82.100371747211895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22085</v>
      </c>
      <c r="O264" s="498">
        <f t="shared" ca="1" si="117"/>
        <v>82.100371747211895</v>
      </c>
      <c r="P264" s="498">
        <f t="shared" ca="1" si="118"/>
        <v>82.100371747211895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IFERROR(__xludf.DUMMYFUNCTION("IMPORTRANGE(""https://docs.google.com/spreadsheets/d/1MeEWN-I1oV_STSDYn1IFDPWt_1FKiwhDph83XaGc0o0/edit?usp=sharing"",""งบพรบ!DD75"")"),26900)</f>
        <v>26900</v>
      </c>
      <c r="N266" s="93">
        <f ca="1">IFERROR(__xludf.DUMMYFUNCTION("IMPORTRANGE(""https://docs.google.com/spreadsheets/d/1MeEWN-I1oV_STSDYn1IFDPWt_1FKiwhDph83XaGc0o0/edit?usp=sharing"",""งบพรบ!DF75"")"),22085)</f>
        <v>22085</v>
      </c>
      <c r="O266" s="93">
        <f t="shared" ca="1" si="117"/>
        <v>82.100371747211895</v>
      </c>
      <c r="P266" s="93">
        <f t="shared" ca="1" si="118"/>
        <v>82.100371747211895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22630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3784721.19</v>
      </c>
      <c r="N315" s="155">
        <f t="shared" ca="1" si="143"/>
        <v>3743579.07</v>
      </c>
      <c r="O315" s="155">
        <f t="shared" ref="O315:O323" ca="1" si="144">IF(L315&gt;0,N315*100/L315,0)</f>
        <v>99.748976019184653</v>
      </c>
      <c r="P315" s="155">
        <f t="shared" ref="P315:P323" ca="1" si="145">IF(M315&gt;0,N315*100/M315,0)</f>
        <v>98.912941853981067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3784721.19</v>
      </c>
      <c r="N317" s="93">
        <f t="shared" ca="1" si="146"/>
        <v>3743579.07</v>
      </c>
      <c r="O317" s="93">
        <f t="shared" ca="1" si="144"/>
        <v>99.748976019184653</v>
      </c>
      <c r="P317" s="93">
        <f t="shared" ca="1" si="145"/>
        <v>98.912941853981067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250900</v>
      </c>
      <c r="N318" s="498">
        <f t="shared" ca="1" si="147"/>
        <v>209757.88</v>
      </c>
      <c r="O318" s="498">
        <f t="shared" ca="1" si="144"/>
        <v>137.09665359477125</v>
      </c>
      <c r="P318" s="498">
        <f t="shared" ca="1" si="145"/>
        <v>83.60218413710642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IFERROR(__xludf.DUMMYFUNCTION("IMPORTRANGE(""https://docs.google.com/spreadsheets/d/1MeEWN-I1oV_STSDYn1IFDPWt_1FKiwhDph83XaGc0o0/edit?usp=sharing"",""งบพรบ!EH75"")"),250900)</f>
        <v>250900</v>
      </c>
      <c r="N320" s="93">
        <f ca="1">IFERROR(__xludf.DUMMYFUNCTION("IMPORTRANGE(""https://docs.google.com/spreadsheets/d/1MeEWN-I1oV_STSDYn1IFDPWt_1FKiwhDph83XaGc0o0/edit?usp=sharing"",""งบพรบ!EJ75"")"),209757.88)</f>
        <v>209757.88</v>
      </c>
      <c r="O320" s="93">
        <f t="shared" ca="1" si="144"/>
        <v>137.09665359477125</v>
      </c>
      <c r="P320" s="93">
        <f t="shared" ca="1" si="145"/>
        <v>83.60218413710642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3533821.19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IFERROR(__xludf.DUMMYFUNCTION("IMPORTRANGE(""https://docs.google.com/spreadsheets/d/1MeEWN-I1oV_STSDYn1IFDPWt_1FKiwhDph83XaGc0o0/edit?usp=sharing"",""งบพรบ!EI75"")"),3533821.19)</f>
        <v>3533821.19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2901</v>
      </c>
      <c r="K327" s="446">
        <f ca="1">IF(I327&gt;0,J327*100/I327,0)</f>
        <v>145.05000000000001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134912.64000000001</v>
      </c>
      <c r="O328" s="155">
        <f t="shared" ref="O328:O336" ca="1" si="150">IF(L328&gt;0,N328*100/L328,0)</f>
        <v>80.305142857142869</v>
      </c>
      <c r="P328" s="155">
        <f t="shared" ref="P328:P336" ca="1" si="151">IF(M328&gt;0,N328*100/M328,0)</f>
        <v>79.127648093841657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134912.64000000001</v>
      </c>
      <c r="O330" s="93">
        <f t="shared" ca="1" si="150"/>
        <v>80.305142857142869</v>
      </c>
      <c r="P330" s="93">
        <f t="shared" ca="1" si="151"/>
        <v>79.127648093841657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170500</v>
      </c>
      <c r="N331" s="498">
        <f t="shared" ca="1" si="153"/>
        <v>134912.64000000001</v>
      </c>
      <c r="O331" s="498">
        <f t="shared" ca="1" si="150"/>
        <v>80.305142857142869</v>
      </c>
      <c r="P331" s="498">
        <f t="shared" ca="1" si="151"/>
        <v>79.127648093841657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IFERROR(__xludf.DUMMYFUNCTION("IMPORTRANGE(""https://docs.google.com/spreadsheets/d/1MeEWN-I1oV_STSDYn1IFDPWt_1FKiwhDph83XaGc0o0/edit?usp=sharing"",""งบพรบ!ER75"")"),170500)</f>
        <v>170500</v>
      </c>
      <c r="N333" s="93">
        <f ca="1">IFERROR(__xludf.DUMMYFUNCTION("IMPORTRANGE(""https://docs.google.com/spreadsheets/d/1MeEWN-I1oV_STSDYn1IFDPWt_1FKiwhDph83XaGc0o0/edit?usp=sharing"",""งบพรบ!ET75"")"),134912.64)</f>
        <v>134912.64000000001</v>
      </c>
      <c r="O333" s="93">
        <f t="shared" ca="1" si="150"/>
        <v>80.305142857142869</v>
      </c>
      <c r="P333" s="93">
        <f t="shared" ca="1" si="151"/>
        <v>79.127648093841657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IFERROR(__xludf.DUMMYFUNCTION("IMPORTRANGE(""https://docs.google.com/spreadsheets/d/1kVcqe37tkHyjCSG3S0O1AXqVkqjo8mSIZil3BcpIysc/edit?usp=sharing"",""ศูนย์!D75"")"),2848)</f>
        <v>2848</v>
      </c>
      <c r="K338" s="498">
        <f ca="1">IF(I338&gt;0,J338*100/I338,0)</f>
        <v>142.4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IFERROR(__xludf.DUMMYFUNCTION("IMPORTRANGE(""https://docs.google.com/spreadsheets/d/1kVcqe37tkHyjCSG3S0O1AXqVkqjo8mSIZil3BcpIysc/edit?usp=sharing"",""ศูนย์!E75"")"),5)</f>
        <v>5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IFERROR(__xludf.DUMMYFUNCTION("IMPORTRANGE(""https://docs.google.com/spreadsheets/d/1kVcqe37tkHyjCSG3S0O1AXqVkqjo8mSIZil3BcpIysc/edit?usp=sharing"",""ศูนย์!F75"")"),53)</f>
        <v>53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898910</v>
      </c>
      <c r="N345" s="155">
        <f t="shared" ca="1" si="155"/>
        <v>697419.89</v>
      </c>
      <c r="O345" s="155">
        <f t="shared" ref="O345:O353" ca="1" si="156">IF(L345&gt;0,N345*100/L345,0)</f>
        <v>83.653579225140945</v>
      </c>
      <c r="P345" s="155">
        <f t="shared" ref="P345:P353" ca="1" si="157">IF(M345&gt;0,N345*100/M345,0)</f>
        <v>77.585063020769596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898910</v>
      </c>
      <c r="N347" s="93">
        <f t="shared" ca="1" si="158"/>
        <v>697419.89</v>
      </c>
      <c r="O347" s="93">
        <f t="shared" ca="1" si="156"/>
        <v>83.653579225140945</v>
      </c>
      <c r="P347" s="93">
        <f t="shared" ca="1" si="157"/>
        <v>77.585063020769596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805900</v>
      </c>
      <c r="N348" s="498">
        <f t="shared" ca="1" si="159"/>
        <v>604409.89</v>
      </c>
      <c r="O348" s="498">
        <f t="shared" ca="1" si="156"/>
        <v>82.132068215790184</v>
      </c>
      <c r="P348" s="498">
        <f t="shared" ca="1" si="157"/>
        <v>74.998125077553041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IFERROR(__xludf.DUMMYFUNCTION("IMPORTRANGE(""https://docs.google.com/spreadsheets/d/1MeEWN-I1oV_STSDYn1IFDPWt_1FKiwhDph83XaGc0o0/edit?usp=sharing"",""งบพรบ!FB75"")"),805900)</f>
        <v>805900</v>
      </c>
      <c r="N350" s="93">
        <f ca="1">IFERROR(__xludf.DUMMYFUNCTION("IMPORTRANGE(""https://docs.google.com/spreadsheets/d/1MeEWN-I1oV_STSDYn1IFDPWt_1FKiwhDph83XaGc0o0/edit?usp=sharing"",""งบพรบ!FD75"")"),604409.89)</f>
        <v>604409.89</v>
      </c>
      <c r="O350" s="93">
        <f t="shared" ca="1" si="156"/>
        <v>82.132068215790184</v>
      </c>
      <c r="P350" s="93">
        <f t="shared" ca="1" si="157"/>
        <v>74.998125077553041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197</v>
      </c>
      <c r="K355" s="466">
        <f ca="1">IF(I355&gt;0,J355*100/I355,0)</f>
        <v>93.80952380952381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IFERROR(__xludf.DUMMYFUNCTION("IMPORTRANGE(""https://docs.google.com/spreadsheets/d/1XWAQStnk-4SwqDmLtmXYiTMKHgktTP8We1SCoS47DrQ/edit?usp=sharing"",""จัดที่ดิน!W75"")"),270)</f>
        <v>270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IFERROR(__xludf.DUMMYFUNCTION("IMPORTRANGE(""https://docs.google.com/spreadsheets/d/1XWAQStnk-4SwqDmLtmXYiTMKHgktTP8We1SCoS47DrQ/edit?usp=sharing"",""จัดที่ดิน!X75"")"),2920.97)</f>
        <v>2920.97</v>
      </c>
      <c r="K359" s="498">
        <f t="shared" ca="1" si="161"/>
        <v>139.09380952380951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IFERROR(__xludf.DUMMYFUNCTION("IMPORTRANGE(""https://docs.google.com/spreadsheets/d/1XWAQStnk-4SwqDmLtmXYiTMKHgktTP8We1SCoS47DrQ/edit?usp=sharing"",""จัดที่ดิน!Y75"")"),283)</f>
        <v>283</v>
      </c>
      <c r="K360" s="498">
        <f t="shared" ca="1" si="161"/>
        <v>134.76190476190476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IFERROR(__xludf.DUMMYFUNCTION("IMPORTRANGE(""https://docs.google.com/spreadsheets/d/1XWAQStnk-4SwqDmLtmXYiTMKHgktTP8We1SCoS47DrQ/edit?usp=sharing"",""จัดที่ดิน!Z75"")"),4788.81)</f>
        <v>4788.8100000000004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IFERROR(__xludf.DUMMYFUNCTION("IMPORTRANGE(""https://docs.google.com/spreadsheets/d/1XWAQStnk-4SwqDmLtmXYiTMKHgktTP8We1SCoS47DrQ/edit?usp=sharing"",""จัดที่ดิน!AA75"")"),197)</f>
        <v>197</v>
      </c>
      <c r="K362" s="498">
        <f t="shared" ca="1" si="161"/>
        <v>93.80952380952381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IFERROR(__xludf.DUMMYFUNCTION("IMPORTRANGE(""https://docs.google.com/spreadsheets/d/1XWAQStnk-4SwqDmLtmXYiTMKHgktTP8We1SCoS47DrQ/edit?usp=sharing"",""จัดที่ดิน!AB75"")"),3482.94)</f>
        <v>3482.94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468</v>
      </c>
      <c r="K364" s="480">
        <f t="shared" ca="1" si="161"/>
        <v>173.33333333333334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138</v>
      </c>
      <c r="K365" s="492">
        <f t="shared" ca="1" si="161"/>
        <v>106.15384615384616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IFERROR(__xludf.DUMMYFUNCTION("IMPORTRANGE(""https://docs.google.com/spreadsheets/d/1XWAQStnk-4SwqDmLtmXYiTMKHgktTP8We1SCoS47DrQ/edit?usp=sharing"",""จัดที่ดิน!E75"")"),137)</f>
        <v>137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IFERROR(__xludf.DUMMYFUNCTION("IMPORTRANGE(""https://docs.google.com/spreadsheets/d/1XWAQStnk-4SwqDmLtmXYiTMKHgktTP8We1SCoS47DrQ/edit?usp=sharing"",""จัดที่ดิน!F75"")"),1602.57)</f>
        <v>1602.57</v>
      </c>
      <c r="K369" s="498">
        <f t="shared" ca="1" si="163"/>
        <v>123.27461538461539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IFERROR(__xludf.DUMMYFUNCTION("IMPORTRANGE(""https://docs.google.com/spreadsheets/d/1XWAQStnk-4SwqDmLtmXYiTMKHgktTP8We1SCoS47DrQ/edit?usp=sharing"",""จัดที่ดิน!G75"")"),163)</f>
        <v>163</v>
      </c>
      <c r="K370" s="498">
        <f t="shared" ca="1" si="163"/>
        <v>125.38461538461539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IFERROR(__xludf.DUMMYFUNCTION("IMPORTRANGE(""https://docs.google.com/spreadsheets/d/1XWAQStnk-4SwqDmLtmXYiTMKHgktTP8We1SCoS47DrQ/edit?usp=sharing"",""จัดที่ดิน!H75"")"),3550.03)</f>
        <v>3550.03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IFERROR(__xludf.DUMMYFUNCTION("IMPORTRANGE(""https://docs.google.com/spreadsheets/d/1XWAQStnk-4SwqDmLtmXYiTMKHgktTP8We1SCoS47DrQ/edit?usp=sharing"",""จัดที่ดิน!I75"")"),138)</f>
        <v>138</v>
      </c>
      <c r="K372" s="498">
        <f t="shared" ca="1" si="163"/>
        <v>106.15384615384616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IFERROR(__xludf.DUMMYFUNCTION("IMPORTRANGE(""https://docs.google.com/spreadsheets/d/1XWAQStnk-4SwqDmLtmXYiTMKHgktTP8We1SCoS47DrQ/edit?usp=sharing"",""จัดที่ดิน!J75"")"),2882.32)</f>
        <v>2882.32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330</v>
      </c>
      <c r="K374" s="492">
        <f t="shared" ca="1" si="163"/>
        <v>235.71428571428572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IFERROR(__xludf.DUMMYFUNCTION("IMPORTRANGE(""https://docs.google.com/spreadsheets/d/1XWAQStnk-4SwqDmLtmXYiTMKHgktTP8We1SCoS47DrQ/edit?usp=sharing"",""จัดที่ดิน!AH75"")"),133)</f>
        <v>133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IFERROR(__xludf.DUMMYFUNCTION("IMPORTRANGE(""https://docs.google.com/spreadsheets/d/1XWAQStnk-4SwqDmLtmXYiTMKHgktTP8We1SCoS47DrQ/edit?usp=sharing"",""จัดที่ดิน!AI75"")"),1318.4)</f>
        <v>1318.4</v>
      </c>
      <c r="K378" s="498">
        <f t="shared" ca="1" si="164"/>
        <v>164.8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IFERROR(__xludf.DUMMYFUNCTION("IMPORTRANGE(""https://docs.google.com/spreadsheets/d/1XWAQStnk-4SwqDmLtmXYiTMKHgktTP8We1SCoS47DrQ/edit?usp=sharing"",""จัดที่ดิน!AJ75"")"),391)</f>
        <v>391</v>
      </c>
      <c r="K379" s="498">
        <f t="shared" ca="1" si="164"/>
        <v>279.28571428571428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IFERROR(__xludf.DUMMYFUNCTION("IMPORTRANGE(""https://docs.google.com/spreadsheets/d/1XWAQStnk-4SwqDmLtmXYiTMKHgktTP8We1SCoS47DrQ/edit?usp=sharing"",""จัดที่ดิน!AK75"")"),5629.46)</f>
        <v>5629.46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IFERROR(__xludf.DUMMYFUNCTION("IMPORTRANGE(""https://docs.google.com/spreadsheets/d/1XWAQStnk-4SwqDmLtmXYiTMKHgktTP8We1SCoS47DrQ/edit?usp=sharing"",""จัดที่ดิน!AL75"")"),330)</f>
        <v>330</v>
      </c>
      <c r="K381" s="498">
        <f t="shared" ca="1" si="164"/>
        <v>235.71428571428572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IFERROR(__xludf.DUMMYFUNCTION("IMPORTRANGE(""https://docs.google.com/spreadsheets/d/1XWAQStnk-4SwqDmLtmXYiTMKHgktTP8We1SCoS47DrQ/edit?usp=sharing"",""จัดที่ดิน!AM75"")"),4991.3)</f>
        <v>4991.3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IFERROR(__xludf.DUMMYFUNCTION("IMPORTRANGE(""https://docs.google.com/spreadsheets/d/1XWAQStnk-4SwqDmLtmXYiTMKHgktTP8We1SCoS47DrQ/edit?usp=sharing"",""จัดที่ดิน!AP75"")"),5)</f>
        <v>5</v>
      </c>
      <c r="K385" s="506">
        <f ca="1">IF(I385&gt;0,J385*100/I385,0)</f>
        <v>25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13</v>
      </c>
      <c r="K401" s="527">
        <f t="shared" si="172"/>
        <v>86.666666666666671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28825739</v>
      </c>
      <c r="O402" s="155">
        <f t="shared" ref="O402:O410" ca="1" si="175">IF(L402&gt;0,N402*100/L402,0)</f>
        <v>84.781585294117647</v>
      </c>
      <c r="P402" s="155">
        <f t="shared" ref="P402:P410" ca="1" si="176">IF(M402&gt;0,N402*100/M402,0)</f>
        <v>84.781585294117647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28825739</v>
      </c>
      <c r="O404" s="93">
        <f t="shared" ca="1" si="175"/>
        <v>84.781585294117647</v>
      </c>
      <c r="P404" s="93">
        <f t="shared" ca="1" si="176"/>
        <v>84.781585294117647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28825739</v>
      </c>
      <c r="O408" s="498">
        <f t="shared" ca="1" si="175"/>
        <v>84.781585294117647</v>
      </c>
      <c r="P408" s="498">
        <f t="shared" ca="1" si="176"/>
        <v>84.781585294117647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IFERROR(__xludf.DUMMYFUNCTION("IMPORTRANGE(""https://docs.google.com/spreadsheets/d/1MeEWN-I1oV_STSDYn1IFDPWt_1FKiwhDph83XaGc0o0/edit?usp=sharing"",""งบพรบ!FY75"")"),28825739)</f>
        <v>28825739</v>
      </c>
      <c r="O410" s="93">
        <f t="shared" ca="1" si="175"/>
        <v>84.781585294117647</v>
      </c>
      <c r="P410" s="93">
        <f t="shared" ca="1" si="176"/>
        <v>84.781585294117647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13</v>
      </c>
      <c r="K412" s="498">
        <f t="shared" ref="K412:K413" si="180">IF(I412&gt;0,J412*100/I412,0)</f>
        <v>86.666666666666671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660431</v>
      </c>
      <c r="K413" s="545">
        <f t="shared" si="180"/>
        <v>82.989570243779838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1736277</v>
      </c>
      <c r="M414" s="553">
        <f t="shared" ca="1" si="181"/>
        <v>1477310.28</v>
      </c>
      <c r="N414" s="553">
        <f t="shared" si="181"/>
        <v>512855.34</v>
      </c>
      <c r="O414" s="553">
        <f ca="1">IF(L414&gt;0,N414*100/L414,0)</f>
        <v>29.537645202925571</v>
      </c>
      <c r="P414" s="553">
        <f ca="1">IF(M414&gt;0,N414*100/M414,0)</f>
        <v>34.715478998765242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80</v>
      </c>
      <c r="J522" s="707">
        <f t="shared" ca="1" si="225"/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60297</v>
      </c>
      <c r="J543" s="686">
        <f t="shared" si="235"/>
        <v>54686</v>
      </c>
      <c r="K543" s="687">
        <f t="shared" ca="1" si="234"/>
        <v>90.694396072773102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485574</v>
      </c>
      <c r="M544" s="155">
        <f t="shared" ca="1" si="236"/>
        <v>479507.28</v>
      </c>
      <c r="N544" s="155">
        <f t="shared" si="236"/>
        <v>258920.34000000003</v>
      </c>
      <c r="O544" s="155">
        <f t="shared" ref="O544:O549" ca="1" si="237">IF(L544&gt;0,N544*100/L544,0)</f>
        <v>53.322529624732795</v>
      </c>
      <c r="P544" s="155">
        <f t="shared" ref="P544:P549" ca="1" si="238">IF(M544&gt;0,N544*100/M544,0)</f>
        <v>53.99716559047863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485574</v>
      </c>
      <c r="M546" s="93">
        <f t="shared" ca="1" si="240"/>
        <v>479507.28</v>
      </c>
      <c r="N546" s="93">
        <f t="shared" si="240"/>
        <v>258920.34000000003</v>
      </c>
      <c r="O546" s="93">
        <f t="shared" ca="1" si="237"/>
        <v>53.322529624732795</v>
      </c>
      <c r="P546" s="93">
        <f t="shared" ca="1" si="238"/>
        <v>53.99716559047863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485574</v>
      </c>
      <c r="M547" s="498">
        <f t="shared" ca="1" si="241"/>
        <v>479507.28</v>
      </c>
      <c r="N547" s="498">
        <f t="shared" si="241"/>
        <v>258920.34000000003</v>
      </c>
      <c r="O547" s="498">
        <f t="shared" ca="1" si="237"/>
        <v>53.322529624732795</v>
      </c>
      <c r="P547" s="498">
        <f t="shared" ca="1" si="238"/>
        <v>53.99716559047863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IFERROR(__xludf.DUMMYFUNCTION("IMPORTRANGE(""https://docs.google.com/spreadsheets/d/1QqKyyYR6Q21VydFLVH3TRQUabQu_ym0Zz7PgGX0-kHA/edit?usp=sharing"",""แผน!HB75"")"),485574)</f>
        <v>485574</v>
      </c>
      <c r="M549" s="93">
        <f ca="1">L549-6066.72</f>
        <v>479507.28</v>
      </c>
      <c r="N549" s="93">
        <f>N550+N551+N552+N553+N554</f>
        <v>258920.34000000003</v>
      </c>
      <c r="O549" s="93">
        <f t="shared" ca="1" si="237"/>
        <v>53.322529624732795</v>
      </c>
      <c r="P549" s="93">
        <f t="shared" ca="1" si="238"/>
        <v>53.99716559047863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60297</v>
      </c>
      <c r="J559" s="707">
        <f t="shared" si="245"/>
        <v>54686</v>
      </c>
      <c r="K559" s="676">
        <f t="shared" ref="K559:K561" ca="1" si="246">IF(I559&gt;0,J559*100/I559,0)</f>
        <v>90.694396072773102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80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80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80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80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3453.6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50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L634-252900</f>
        <v>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IFERROR(__xludf.DUMMYFUNCTION("IMPORTRANGE(""https://docs.google.com/spreadsheets/d/19vJNZY_5yjcGF2XGBMNZRCAIB0Kwfpjp8YEOfu-bneM/edit?usp=sharing"",""งานกองทุน!F75"")"),293570.89)</f>
        <v>293570.89</v>
      </c>
      <c r="K821" s="498">
        <f t="shared" ref="K821:K828" ca="1" si="335">IF(I821&gt;0,J821*100/I821,0)</f>
        <v>186.62907226745023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IFERROR(__xludf.DUMMYFUNCTION("IMPORTRANGE(""https://docs.google.com/spreadsheets/d/19vJNZY_5yjcGF2XGBMNZRCAIB0Kwfpjp8YEOfu-bneM/edit?usp=sharing"",""งานกองทุน!E75"")"),25)</f>
        <v>25</v>
      </c>
      <c r="K822" s="498">
        <f t="shared" ca="1" si="335"/>
        <v>138.88888888888889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IFERROR(__xludf.DUMMYFUNCTION("IMPORTRANGE(""https://docs.google.com/spreadsheets/d/19vJNZY_5yjcGF2XGBMNZRCAIB0Kwfpjp8YEOfu-bneM/edit?usp=sharing"",""งานกองทุน!K75"")"),1395283.01)</f>
        <v>1395283.01</v>
      </c>
      <c r="K823" s="498">
        <f t="shared" ca="1" si="335"/>
        <v>183.14198156235386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IFERROR(__xludf.DUMMYFUNCTION("IMPORTRANGE(""https://docs.google.com/spreadsheets/d/19vJNZY_5yjcGF2XGBMNZRCAIB0Kwfpjp8YEOfu-bneM/edit?usp=sharing"",""งานกองทุน!J75"")"),126)</f>
        <v>126</v>
      </c>
      <c r="K824" s="498">
        <f t="shared" ca="1" si="335"/>
        <v>484.61538461538464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IFERROR(__xludf.DUMMYFUNCTION("IMPORTRANGE(""https://docs.google.com/spreadsheets/d/19vJNZY_5yjcGF2XGBMNZRCAIB0Kwfpjp8YEOfu-bneM/edit?usp=sharing"",""งานกองทุน!P75"")"),23029.74)</f>
        <v>23029.74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IFERROR(__xludf.DUMMYFUNCTION("IMPORTRANGE(""https://docs.google.com/spreadsheets/d/19vJNZY_5yjcGF2XGBMNZRCAIB0Kwfpjp8YEOfu-bneM/edit?usp=sharing"",""งานกองทุน!O75"")"),14)</f>
        <v>14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IFERROR(__xludf.DUMMYFUNCTION("IMPORTRANGE(""https://docs.google.com/spreadsheets/d/19vJNZY_5yjcGF2XGBMNZRCAIB0Kwfpjp8YEOfu-bneM/edit?usp=sharing"",""งานกองทุน!U75"")"),200000)</f>
        <v>200000</v>
      </c>
      <c r="K827" s="498">
        <f t="shared" ca="1" si="335"/>
        <v>71.428571428571431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IFERROR(__xludf.DUMMYFUNCTION("IMPORTRANGE(""https://docs.google.com/spreadsheets/d/19vJNZY_5yjcGF2XGBMNZRCAIB0Kwfpjp8YEOfu-bneM/edit?usp=sharing"",""งานกองทุน!T75"")"),4)</f>
        <v>4</v>
      </c>
      <c r="K828" s="506">
        <f t="shared" ca="1" si="335"/>
        <v>36.363636363636367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2ACC3-8342-4C2A-A764-81913CFE04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6449036.5</v>
      </c>
      <c r="N8" s="22">
        <f t="shared" ca="1" si="0"/>
        <v>5557810.7400000002</v>
      </c>
      <c r="O8" s="22">
        <f t="shared" ref="O8:O16" ca="1" si="1">IF(L8&gt;0,N8*100/L8,0)</f>
        <v>97.061336366006699</v>
      </c>
      <c r="P8" s="22">
        <f t="shared" ref="P8:P16" ca="1" si="2">IF(M8&gt;0,N8*100/M8,0)</f>
        <v>86.180481999132738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6449036.5</v>
      </c>
      <c r="N10" s="30">
        <f t="shared" ca="1" si="3"/>
        <v>5557810.7400000002</v>
      </c>
      <c r="O10" s="30">
        <f t="shared" ca="1" si="1"/>
        <v>97.061336366006699</v>
      </c>
      <c r="P10" s="30">
        <f t="shared" ca="1" si="2"/>
        <v>86.180481999132738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6081236.5</v>
      </c>
      <c r="N11" s="498">
        <f t="shared" ca="1" si="4"/>
        <v>5213010.74</v>
      </c>
      <c r="O11" s="498">
        <f t="shared" ca="1" si="1"/>
        <v>96.873044540881622</v>
      </c>
      <c r="P11" s="498">
        <f t="shared" ca="1" si="2"/>
        <v>85.722874616042319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6081236.5</v>
      </c>
      <c r="N13" s="93">
        <f t="shared" ca="1" si="5"/>
        <v>5213010.74</v>
      </c>
      <c r="O13" s="93">
        <f t="shared" ca="1" si="1"/>
        <v>96.873044540881622</v>
      </c>
      <c r="P13" s="93">
        <f t="shared" ca="1" si="2"/>
        <v>85.722874616042319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367800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93.74660141381186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367800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93.74660141381186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4324200.5</v>
      </c>
      <c r="N18" s="22">
        <f t="shared" ca="1" si="8"/>
        <v>3775928.6900000004</v>
      </c>
      <c r="O18" s="22">
        <f t="shared" ref="O18:O26" ca="1" si="9">IF(L18&gt;0,N18*100/L18,0)</f>
        <v>104.70527349084715</v>
      </c>
      <c r="P18" s="22">
        <f t="shared" ref="P18:P26" ca="1" si="10">IF(M18&gt;0,N18*100/M18,0)</f>
        <v>87.320851334252438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4324200.5</v>
      </c>
      <c r="N20" s="30">
        <f t="shared" ca="1" si="11"/>
        <v>3775928.6900000004</v>
      </c>
      <c r="O20" s="30">
        <f t="shared" ca="1" si="9"/>
        <v>104.70527349084715</v>
      </c>
      <c r="P20" s="30">
        <f t="shared" ca="1" si="10"/>
        <v>87.320851334252438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3956400.5</v>
      </c>
      <c r="N21" s="498">
        <f t="shared" ca="1" si="12"/>
        <v>3431128.6900000004</v>
      </c>
      <c r="O21" s="498">
        <f t="shared" ca="1" si="9"/>
        <v>105.20271505421678</v>
      </c>
      <c r="P21" s="498">
        <f t="shared" ca="1" si="10"/>
        <v>86.723492477568954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3956400.5</v>
      </c>
      <c r="N23" s="93">
        <f t="shared" ca="1" si="13"/>
        <v>3431128.6900000004</v>
      </c>
      <c r="O23" s="93">
        <f t="shared" ca="1" si="9"/>
        <v>105.20271505421678</v>
      </c>
      <c r="P23" s="93">
        <f t="shared" ca="1" si="10"/>
        <v>86.723492477568954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367800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93.74660141381186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367800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93.74660141381186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2124836</v>
      </c>
      <c r="N28" s="22">
        <f t="shared" si="16"/>
        <v>1781882.05</v>
      </c>
      <c r="O28" s="22">
        <f t="shared" ref="O28:O37" ca="1" si="17">IF(L28&gt;0,N28*100/L28,0)</f>
        <v>84.057542658960415</v>
      </c>
      <c r="P28" s="22">
        <f t="shared" ref="P28:P37" ca="1" si="18">IF(M28&gt;0,N28*100/M28,0)</f>
        <v>83.859744940315395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2124836</v>
      </c>
      <c r="N30" s="30">
        <f t="shared" si="19"/>
        <v>1781882.05</v>
      </c>
      <c r="O30" s="30">
        <f t="shared" ca="1" si="17"/>
        <v>84.057542658960415</v>
      </c>
      <c r="P30" s="30">
        <f t="shared" ca="1" si="18"/>
        <v>83.859744940315395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2124836</v>
      </c>
      <c r="N31" s="498">
        <f t="shared" si="20"/>
        <v>1781882.05</v>
      </c>
      <c r="O31" s="498">
        <f t="shared" ca="1" si="17"/>
        <v>84.057542658960415</v>
      </c>
      <c r="P31" s="498">
        <f t="shared" ca="1" si="18"/>
        <v>83.859744940315395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2124836</v>
      </c>
      <c r="N33" s="93">
        <f t="shared" si="21"/>
        <v>1781882.05</v>
      </c>
      <c r="O33" s="93">
        <f t="shared" ca="1" si="17"/>
        <v>84.057542658960415</v>
      </c>
      <c r="P33" s="93">
        <f t="shared" ca="1" si="18"/>
        <v>83.859744940315395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3606245</v>
      </c>
      <c r="M37" s="858">
        <f t="shared" ca="1" si="24"/>
        <v>4324200.5</v>
      </c>
      <c r="N37" s="858">
        <f t="shared" ca="1" si="24"/>
        <v>3775928.6900000004</v>
      </c>
      <c r="O37" s="858">
        <f t="shared" ca="1" si="17"/>
        <v>104.70527349084715</v>
      </c>
      <c r="P37" s="858">
        <f t="shared" ca="1" si="18"/>
        <v>87.320851334252438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677467.5</v>
      </c>
      <c r="N41" s="85">
        <f t="shared" ca="1" si="25"/>
        <v>580567.5</v>
      </c>
      <c r="O41" s="85">
        <f t="shared" ref="O41:O49" ca="1" si="26">IF(L41&gt;0,N41*100/L41,0)</f>
        <v>96.890437249666221</v>
      </c>
      <c r="P41" s="85">
        <f t="shared" ref="P41:P49" ca="1" si="27">IF(M41&gt;0,N41*100/M41,0)</f>
        <v>85.696730839486762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677467.5</v>
      </c>
      <c r="N43" s="92">
        <f t="shared" ca="1" si="28"/>
        <v>580567.5</v>
      </c>
      <c r="O43" s="92">
        <f t="shared" ca="1" si="26"/>
        <v>96.890437249666221</v>
      </c>
      <c r="P43" s="92">
        <f t="shared" ca="1" si="27"/>
        <v>85.696730839486762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677467.5</v>
      </c>
      <c r="N44" s="498">
        <f t="shared" ca="1" si="29"/>
        <v>580567.5</v>
      </c>
      <c r="O44" s="498">
        <f t="shared" ca="1" si="26"/>
        <v>96.890437249666221</v>
      </c>
      <c r="P44" s="498">
        <f t="shared" ca="1" si="27"/>
        <v>85.696730839486762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IFERROR(__xludf.DUMMYFUNCTION("IMPORTRANGE(""https://docs.google.com/spreadsheets/d/1MeEWN-I1oV_STSDYn1IFDPWt_1FKiwhDph83XaGc0o0/edit?usp=sharing"",""งบพรบ!R76"")"),677467.5)</f>
        <v>677467.5</v>
      </c>
      <c r="N46" s="93">
        <f ca="1">IFERROR(__xludf.DUMMYFUNCTION("IMPORTRANGE(""https://docs.google.com/spreadsheets/d/1MeEWN-I1oV_STSDYn1IFDPWt_1FKiwhDph83XaGc0o0/edit?usp=sharing"",""งบพรบ!T76"")"),580567.5)</f>
        <v>580567.5</v>
      </c>
      <c r="O46" s="93">
        <f t="shared" ca="1" si="26"/>
        <v>96.890437249666221</v>
      </c>
      <c r="P46" s="93">
        <f t="shared" ca="1" si="27"/>
        <v>85.696730839486762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759758</v>
      </c>
      <c r="N53" s="116">
        <f t="shared" ca="1" si="31"/>
        <v>732712.04</v>
      </c>
      <c r="O53" s="116">
        <f t="shared" ref="O53:O61" ca="1" si="32">IF(L53&gt;0,N53*100/L53,0)</f>
        <v>100.85506400550585</v>
      </c>
      <c r="P53" s="116">
        <f t="shared" ref="P53:P61" ca="1" si="33">IF(M53&gt;0,N53*100/M53,0)</f>
        <v>96.440187533398799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759758</v>
      </c>
      <c r="N55" s="123">
        <f t="shared" ca="1" si="34"/>
        <v>732712.04</v>
      </c>
      <c r="O55" s="123">
        <f t="shared" ca="1" si="32"/>
        <v>100.85506400550585</v>
      </c>
      <c r="P55" s="123">
        <f t="shared" ca="1" si="33"/>
        <v>96.440187533398799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696958</v>
      </c>
      <c r="N56" s="498">
        <f t="shared" ca="1" si="35"/>
        <v>692912.04</v>
      </c>
      <c r="O56" s="498">
        <f t="shared" ca="1" si="32"/>
        <v>100.90462210572302</v>
      </c>
      <c r="P56" s="498">
        <f t="shared" ca="1" si="33"/>
        <v>99.419482953061731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IFERROR(__xludf.DUMMYFUNCTION("IMPORTRANGE(""https://docs.google.com/spreadsheets/d/1MeEWN-I1oV_STSDYn1IFDPWt_1FKiwhDph83XaGc0o0/edit?usp=sharing"",""งบพรบ!AB76"")"),696958)</f>
        <v>696958</v>
      </c>
      <c r="N58" s="93">
        <f ca="1">IFERROR(__xludf.DUMMYFUNCTION("IMPORTRANGE(""https://docs.google.com/spreadsheets/d/1MeEWN-I1oV_STSDYn1IFDPWt_1FKiwhDph83XaGc0o0/edit?usp=sharing"",""งบพรบ!AD76"")"),692912.04)</f>
        <v>692912.04</v>
      </c>
      <c r="O58" s="93">
        <f t="shared" ca="1" si="32"/>
        <v>100.90462210572302</v>
      </c>
      <c r="P58" s="93">
        <f t="shared" ca="1" si="33"/>
        <v>99.419482953061731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62800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63.375796178343947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IFERROR(__xludf.DUMMYFUNCTION("IMPORTRANGE(""https://docs.google.com/spreadsheets/d/1MeEWN-I1oV_STSDYn1IFDPWt_1FKiwhDph83XaGc0o0/edit?usp=sharing"",""งบพรบ!AC76"")"),62800)</f>
        <v>62800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63.375796178343947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1055800</v>
      </c>
      <c r="N66" s="155">
        <f t="shared" ca="1" si="39"/>
        <v>952002.2</v>
      </c>
      <c r="O66" s="155">
        <f t="shared" ref="O66:O74" ca="1" si="40">IF(L66&gt;0,N66*100/L66,0)</f>
        <v>119.62832369942197</v>
      </c>
      <c r="P66" s="155">
        <f t="shared" ref="P66:P74" ca="1" si="41">IF(M66&gt;0,N66*100/M66,0)</f>
        <v>90.168800909263112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1055800</v>
      </c>
      <c r="N68" s="93">
        <f t="shared" ca="1" si="42"/>
        <v>952002.2</v>
      </c>
      <c r="O68" s="93">
        <f t="shared" ca="1" si="40"/>
        <v>119.62832369942197</v>
      </c>
      <c r="P68" s="93">
        <f t="shared" ca="1" si="41"/>
        <v>90.168800909263112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1055800</v>
      </c>
      <c r="N69" s="498">
        <f t="shared" ca="1" si="43"/>
        <v>952002.2</v>
      </c>
      <c r="O69" s="498">
        <f t="shared" ca="1" si="40"/>
        <v>119.62832369942197</v>
      </c>
      <c r="P69" s="498">
        <f t="shared" ca="1" si="41"/>
        <v>90.168800909263112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IFERROR(__xludf.DUMMYFUNCTION("IMPORTRANGE(""https://docs.google.com/spreadsheets/d/1MeEWN-I1oV_STSDYn1IFDPWt_1FKiwhDph83XaGc0o0/edit?usp=sharing"",""งบพรบ!AL76"")"),1055800)</f>
        <v>1055800</v>
      </c>
      <c r="N71" s="93">
        <f ca="1">IFERROR(__xludf.DUMMYFUNCTION("IMPORTRANGE(""https://docs.google.com/spreadsheets/d/1MeEWN-I1oV_STSDYn1IFDPWt_1FKiwhDph83XaGc0o0/edit?usp=sharing"",""งบพรบ!AN76"")"),952002.2)</f>
        <v>952002.2</v>
      </c>
      <c r="O71" s="93">
        <f t="shared" ca="1" si="40"/>
        <v>119.62832369942197</v>
      </c>
      <c r="P71" s="93">
        <f t="shared" ca="1" si="41"/>
        <v>90.168800909263112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28135</v>
      </c>
      <c r="O88" s="155">
        <f t="shared" ref="O88:O96" ca="1" si="50">IF(L88&gt;0,N88*100/L88,0)</f>
        <v>90.176282051282058</v>
      </c>
      <c r="P88" s="155">
        <f t="shared" ref="P88:P96" ca="1" si="51">IF(M88&gt;0,N88*100/M88,0)</f>
        <v>90.176282051282058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28135</v>
      </c>
      <c r="O90" s="93">
        <f t="shared" ca="1" si="50"/>
        <v>90.176282051282058</v>
      </c>
      <c r="P90" s="93">
        <f t="shared" ca="1" si="51"/>
        <v>90.176282051282058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28135</v>
      </c>
      <c r="O91" s="498">
        <f t="shared" ca="1" si="50"/>
        <v>90.176282051282058</v>
      </c>
      <c r="P91" s="498">
        <f t="shared" ca="1" si="51"/>
        <v>90.176282051282058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IFERROR(__xludf.DUMMYFUNCTION("IMPORTRANGE(""https://docs.google.com/spreadsheets/d/1MeEWN-I1oV_STSDYn1IFDPWt_1FKiwhDph83XaGc0o0/edit?usp=sharing"",""งบพรบ!AV76"")"),31200)</f>
        <v>31200</v>
      </c>
      <c r="N93" s="93">
        <f ca="1">IFERROR(__xludf.DUMMYFUNCTION("IMPORTRANGE(""https://docs.google.com/spreadsheets/d/1MeEWN-I1oV_STSDYn1IFDPWt_1FKiwhDph83XaGc0o0/edit?usp=sharing"",""งบพรบ!AX76"")"),28135)</f>
        <v>28135</v>
      </c>
      <c r="O93" s="93">
        <f t="shared" ca="1" si="50"/>
        <v>90.176282051282058</v>
      </c>
      <c r="P93" s="93">
        <f t="shared" ca="1" si="51"/>
        <v>90.176282051282058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125625</v>
      </c>
      <c r="O132" s="155">
        <f t="shared" ref="O132:O140" ca="1" si="70">IF(L132&gt;0,N132*100/L132,0)</f>
        <v>82.836042332926709</v>
      </c>
      <c r="P132" s="155">
        <f t="shared" ref="P132:P140" ca="1" si="71">IF(M132&gt;0,N132*100/M132,0)</f>
        <v>82.836042332926709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125625</v>
      </c>
      <c r="O134" s="93">
        <f t="shared" ca="1" si="70"/>
        <v>82.836042332926709</v>
      </c>
      <c r="P134" s="93">
        <f t="shared" ca="1" si="71"/>
        <v>82.836042332926709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48655</v>
      </c>
      <c r="N135" s="498">
        <f t="shared" ca="1" si="73"/>
        <v>22625</v>
      </c>
      <c r="O135" s="498">
        <f t="shared" ca="1" si="70"/>
        <v>46.500873497071218</v>
      </c>
      <c r="P135" s="498">
        <f t="shared" ca="1" si="71"/>
        <v>46.500873497071218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IFERROR(__xludf.DUMMYFUNCTION("IMPORTRANGE(""https://docs.google.com/spreadsheets/d/1MeEWN-I1oV_STSDYn1IFDPWt_1FKiwhDph83XaGc0o0/edit?usp=sharing"",""งบพรบ!BP76"")"),48655)</f>
        <v>48655</v>
      </c>
      <c r="N137" s="93">
        <f ca="1">IFERROR(__xludf.DUMMYFUNCTION("IMPORTRANGE(""https://docs.google.com/spreadsheets/d/1MeEWN-I1oV_STSDYn1IFDPWt_1FKiwhDph83XaGc0o0/edit?usp=sharing"",""งบพรบ!BR76"")"),22625)</f>
        <v>22625</v>
      </c>
      <c r="O137" s="93">
        <f t="shared" ca="1" si="70"/>
        <v>46.500873497071218</v>
      </c>
      <c r="P137" s="93">
        <f t="shared" ca="1" si="71"/>
        <v>46.500873497071218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21</v>
      </c>
      <c r="K148" s="145">
        <f ca="1">IF(I148&gt;0,J148*100/I148,0)</f>
        <v>105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27920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17.729226361031518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27920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17.729226361031518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27920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17.729226361031518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IFERROR(__xludf.DUMMYFUNCTION("IMPORTRANGE(""https://docs.google.com/spreadsheets/d/1MeEWN-I1oV_STSDYn1IFDPWt_1FKiwhDph83XaGc0o0/edit?usp=sharing"",""งบพรบ!BZ76"")"),27920)</f>
        <v>27920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17.729226361031518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21</v>
      </c>
      <c r="K159" s="498">
        <f ca="1">IF(I159&gt;0,J159*100/I159,0)</f>
        <v>105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26000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26000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26000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IFERROR(__xludf.DUMMYFUNCTION("IMPORTRANGE(""https://docs.google.com/spreadsheets/d/1MeEWN-I1oV_STSDYn1IFDPWt_1FKiwhDph83XaGc0o0/edit?usp=sharing"",""งบพรบ!CJ76"")"),26000)</f>
        <v>26000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91830</v>
      </c>
      <c r="N181" s="155">
        <f t="shared" ca="1" si="92"/>
        <v>76642</v>
      </c>
      <c r="O181" s="155">
        <f t="shared" ref="O181:O189" ca="1" si="93">IF(L181&gt;0,N181*100/L181,0)</f>
        <v>119.753125</v>
      </c>
      <c r="P181" s="155">
        <f t="shared" ref="P181:P189" ca="1" si="94">IF(M181&gt;0,N181*100/M181,0)</f>
        <v>83.460742676685186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91830</v>
      </c>
      <c r="N183" s="93">
        <f t="shared" ca="1" si="95"/>
        <v>76642</v>
      </c>
      <c r="O183" s="93">
        <f t="shared" ca="1" si="93"/>
        <v>119.753125</v>
      </c>
      <c r="P183" s="93">
        <f t="shared" ca="1" si="94"/>
        <v>83.460742676685186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91830</v>
      </c>
      <c r="N184" s="498">
        <f t="shared" ca="1" si="96"/>
        <v>76642</v>
      </c>
      <c r="O184" s="498">
        <f t="shared" ca="1" si="93"/>
        <v>119.753125</v>
      </c>
      <c r="P184" s="498">
        <f t="shared" ca="1" si="94"/>
        <v>83.460742676685186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IFERROR(__xludf.DUMMYFUNCTION("IMPORTRANGE(""https://docs.google.com/spreadsheets/d/1MeEWN-I1oV_STSDYn1IFDPWt_1FKiwhDph83XaGc0o0/edit?usp=sharing"",""งบพรบ!CT76"")"),91830)</f>
        <v>91830</v>
      </c>
      <c r="N186" s="93">
        <f ca="1">IFERROR(__xludf.DUMMYFUNCTION("IMPORTRANGE(""https://docs.google.com/spreadsheets/d/1MeEWN-I1oV_STSDYn1IFDPWt_1FKiwhDph83XaGc0o0/edit?usp=sharing"",""งบพรบ!CV76"")"),76642)</f>
        <v>76642</v>
      </c>
      <c r="O186" s="93">
        <f t="shared" ca="1" si="93"/>
        <v>119.753125</v>
      </c>
      <c r="P186" s="93">
        <f t="shared" ca="1" si="94"/>
        <v>83.460742676685186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24000</v>
      </c>
      <c r="O198" s="155">
        <f ca="1">IF(L198&gt;0,N198*100/L198,0)</f>
        <v>92.307692307692307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6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6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6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13390</v>
      </c>
      <c r="O217" s="155">
        <f ca="1">IF(L217&gt;0,N217*100/L217,0)</f>
        <v>74.388888888888886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6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6">
        <v>5000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6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20000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28800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28800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28800</v>
      </c>
      <c r="N264" s="498">
        <f t="shared" ca="1" si="120"/>
        <v>28800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IFERROR(__xludf.DUMMYFUNCTION("IMPORTRANGE(""https://docs.google.com/spreadsheets/d/1MeEWN-I1oV_STSDYn1IFDPWt_1FKiwhDph83XaGc0o0/edit?usp=sharing"",""งบพรบ!DD76"")"),28800)</f>
        <v>28800</v>
      </c>
      <c r="N266" s="93">
        <f ca="1">IFERROR(__xludf.DUMMYFUNCTION("IMPORTRANGE(""https://docs.google.com/spreadsheets/d/1MeEWN-I1oV_STSDYn1IFDPWt_1FKiwhDph83XaGc0o0/edit?usp=sharing"",""งบพรบ!DF76"")"),28800)</f>
        <v>28800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18540</v>
      </c>
      <c r="O277" s="155">
        <f t="shared" ref="O277:O285" ca="1" si="126">IF(L277&gt;0,N277*100/L277,0)</f>
        <v>81.926646045072914</v>
      </c>
      <c r="P277" s="155">
        <f t="shared" ref="P277:P285" ca="1" si="127">IF(M277&gt;0,N277*100/M277,0)</f>
        <v>81.926646045072914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18540</v>
      </c>
      <c r="O279" s="93">
        <f t="shared" ca="1" si="126"/>
        <v>81.926646045072914</v>
      </c>
      <c r="P279" s="93">
        <f t="shared" ca="1" si="127"/>
        <v>81.926646045072914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18540</v>
      </c>
      <c r="O280" s="498">
        <f t="shared" ca="1" si="126"/>
        <v>81.926646045072914</v>
      </c>
      <c r="P280" s="498">
        <f t="shared" ca="1" si="127"/>
        <v>81.926646045072914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IFERROR(__xludf.DUMMYFUNCTION("IMPORTRANGE(""https://docs.google.com/spreadsheets/d/1MeEWN-I1oV_STSDYn1IFDPWt_1FKiwhDph83XaGc0o0/edit?usp=sharing"",""งบพรบ!DP76"")"),18540)</f>
        <v>18540</v>
      </c>
      <c r="O282" s="93">
        <f t="shared" ca="1" si="126"/>
        <v>81.926646045072914</v>
      </c>
      <c r="P282" s="93">
        <f t="shared" ca="1" si="127"/>
        <v>81.926646045072914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111400</v>
      </c>
      <c r="N298" s="155">
        <f t="shared" ca="1" si="135"/>
        <v>93930</v>
      </c>
      <c r="O298" s="155">
        <f t="shared" ref="O298:O306" ca="1" si="136">IF(L298&gt;0,N298*100/L298,0)</f>
        <v>113.99271844660194</v>
      </c>
      <c r="P298" s="155">
        <f t="shared" ref="P298:P306" ca="1" si="137">IF(M298&gt;0,N298*100/M298,0)</f>
        <v>84.317773788150802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111400</v>
      </c>
      <c r="N300" s="93">
        <f t="shared" ca="1" si="138"/>
        <v>93930</v>
      </c>
      <c r="O300" s="93">
        <f t="shared" ca="1" si="136"/>
        <v>113.99271844660194</v>
      </c>
      <c r="P300" s="93">
        <f t="shared" ca="1" si="137"/>
        <v>84.317773788150802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111400</v>
      </c>
      <c r="N301" s="498">
        <f t="shared" ca="1" si="139"/>
        <v>93930</v>
      </c>
      <c r="O301" s="498">
        <f t="shared" ca="1" si="136"/>
        <v>113.99271844660194</v>
      </c>
      <c r="P301" s="498">
        <f t="shared" ca="1" si="137"/>
        <v>84.317773788150802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IFERROR(__xludf.DUMMYFUNCTION("IMPORTRANGE(""https://docs.google.com/spreadsheets/d/1MeEWN-I1oV_STSDYn1IFDPWt_1FKiwhDph83XaGc0o0/edit?usp=sharing"",""งบพรบ!DX76"")"),111400)</f>
        <v>111400</v>
      </c>
      <c r="N303" s="93">
        <f ca="1">IFERROR(__xludf.DUMMYFUNCTION("IMPORTRANGE(""https://docs.google.com/spreadsheets/d/1MeEWN-I1oV_STSDYn1IFDPWt_1FKiwhDph83XaGc0o0/edit?usp=sharing"",""งบพรบ!DZ76"")"),93930)</f>
        <v>93930</v>
      </c>
      <c r="O303" s="93">
        <f t="shared" ca="1" si="136"/>
        <v>113.99271844660194</v>
      </c>
      <c r="P303" s="93">
        <f t="shared" ca="1" si="137"/>
        <v>84.317773788150802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147243.20000000001</v>
      </c>
      <c r="O315" s="155">
        <f t="shared" ref="O315:O323" ca="1" si="144">IF(L315&gt;0,N315*100/L315,0)</f>
        <v>96.237385620915049</v>
      </c>
      <c r="P315" s="155">
        <f t="shared" ref="P315:P323" ca="1" si="145">IF(M315&gt;0,N315*100/M315,0)</f>
        <v>96.237385620915049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147243.20000000001</v>
      </c>
      <c r="O317" s="93">
        <f t="shared" ca="1" si="144"/>
        <v>96.237385620915049</v>
      </c>
      <c r="P317" s="93">
        <f t="shared" ca="1" si="145"/>
        <v>96.237385620915049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153000</v>
      </c>
      <c r="N318" s="498">
        <f t="shared" ca="1" si="147"/>
        <v>147243.20000000001</v>
      </c>
      <c r="O318" s="498">
        <f t="shared" ca="1" si="144"/>
        <v>96.237385620915049</v>
      </c>
      <c r="P318" s="498">
        <f t="shared" ca="1" si="145"/>
        <v>96.237385620915049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IFERROR(__xludf.DUMMYFUNCTION("IMPORTRANGE(""https://docs.google.com/spreadsheets/d/1MeEWN-I1oV_STSDYn1IFDPWt_1FKiwhDph83XaGc0o0/edit?usp=sharing"",""งบพรบ!EH76"")"),153000)</f>
        <v>153000</v>
      </c>
      <c r="N320" s="93">
        <f ca="1">IFERROR(__xludf.DUMMYFUNCTION("IMPORTRANGE(""https://docs.google.com/spreadsheets/d/1MeEWN-I1oV_STSDYn1IFDPWt_1FKiwhDph83XaGc0o0/edit?usp=sharing"",""งบพรบ!EJ76"")"),147243.2)</f>
        <v>147243.20000000001</v>
      </c>
      <c r="O320" s="93">
        <f t="shared" ca="1" si="144"/>
        <v>96.237385620915049</v>
      </c>
      <c r="P320" s="93">
        <f t="shared" ca="1" si="145"/>
        <v>96.237385620915049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3283</v>
      </c>
      <c r="K327" s="446">
        <f ca="1">IF(I327&gt;0,J327*100/I327,0)</f>
        <v>105.90322580645162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175500</v>
      </c>
      <c r="N328" s="155">
        <f t="shared" ca="1" si="149"/>
        <v>151204</v>
      </c>
      <c r="O328" s="155">
        <f t="shared" ref="O328:O336" ca="1" si="150">IF(L328&gt;0,N328*100/L328,0)</f>
        <v>87.401156069364163</v>
      </c>
      <c r="P328" s="155">
        <f t="shared" ref="P328:P336" ca="1" si="151">IF(M328&gt;0,N328*100/M328,0)</f>
        <v>86.156125356125358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175500</v>
      </c>
      <c r="N330" s="93">
        <f t="shared" ca="1" si="152"/>
        <v>151204</v>
      </c>
      <c r="O330" s="93">
        <f t="shared" ca="1" si="150"/>
        <v>87.401156069364163</v>
      </c>
      <c r="P330" s="93">
        <f t="shared" ca="1" si="151"/>
        <v>86.156125356125358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175500</v>
      </c>
      <c r="N331" s="498">
        <f t="shared" ca="1" si="153"/>
        <v>151204</v>
      </c>
      <c r="O331" s="498">
        <f t="shared" ca="1" si="150"/>
        <v>87.401156069364163</v>
      </c>
      <c r="P331" s="498">
        <f t="shared" ca="1" si="151"/>
        <v>86.156125356125358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IFERROR(__xludf.DUMMYFUNCTION("IMPORTRANGE(""https://docs.google.com/spreadsheets/d/1MeEWN-I1oV_STSDYn1IFDPWt_1FKiwhDph83XaGc0o0/edit?usp=sharing"",""งบพรบ!ER76"")"),175500)</f>
        <v>175500</v>
      </c>
      <c r="N333" s="93">
        <f ca="1">IFERROR(__xludf.DUMMYFUNCTION("IMPORTRANGE(""https://docs.google.com/spreadsheets/d/1MeEWN-I1oV_STSDYn1IFDPWt_1FKiwhDph83XaGc0o0/edit?usp=sharing"",""งบพรบ!ET76"")"),151204)</f>
        <v>151204</v>
      </c>
      <c r="O333" s="93">
        <f t="shared" ca="1" si="150"/>
        <v>87.401156069364163</v>
      </c>
      <c r="P333" s="93">
        <f t="shared" ca="1" si="151"/>
        <v>86.156125356125358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IFERROR(__xludf.DUMMYFUNCTION("IMPORTRANGE(""https://docs.google.com/spreadsheets/d/1kVcqe37tkHyjCSG3S0O1AXqVkqjo8mSIZil3BcpIysc/edit?usp=sharing"",""ศูนย์!D76"")"),3220)</f>
        <v>3220</v>
      </c>
      <c r="K338" s="498">
        <f ca="1">IF(I338&gt;0,J338*100/I338,0)</f>
        <v>103.87096774193549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1011240</v>
      </c>
      <c r="N345" s="155">
        <f t="shared" ca="1" si="155"/>
        <v>835577.75</v>
      </c>
      <c r="O345" s="155">
        <f t="shared" ref="O345:O353" ca="1" si="156">IF(L345&gt;0,N345*100/L345,0)</f>
        <v>108.79068692550061</v>
      </c>
      <c r="P345" s="155">
        <f t="shared" ref="P345:P353" ca="1" si="157">IF(M345&gt;0,N345*100/M345,0)</f>
        <v>82.629024761678735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1011240</v>
      </c>
      <c r="N347" s="93">
        <f t="shared" ca="1" si="158"/>
        <v>835577.75</v>
      </c>
      <c r="O347" s="93">
        <f t="shared" ca="1" si="156"/>
        <v>108.79068692550061</v>
      </c>
      <c r="P347" s="93">
        <f t="shared" ca="1" si="157"/>
        <v>82.629024761678735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809240</v>
      </c>
      <c r="N348" s="498">
        <f t="shared" ca="1" si="159"/>
        <v>633577.75</v>
      </c>
      <c r="O348" s="498">
        <f t="shared" ca="1" si="156"/>
        <v>111.92766667844398</v>
      </c>
      <c r="P348" s="498">
        <f t="shared" ca="1" si="157"/>
        <v>78.292935346745097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IFERROR(__xludf.DUMMYFUNCTION("IMPORTRANGE(""https://docs.google.com/spreadsheets/d/1MeEWN-I1oV_STSDYn1IFDPWt_1FKiwhDph83XaGc0o0/edit?usp=sharing"",""งบพรบ!FB76"")"),809240)</f>
        <v>809240</v>
      </c>
      <c r="N350" s="93">
        <f ca="1">IFERROR(__xludf.DUMMYFUNCTION("IMPORTRANGE(""https://docs.google.com/spreadsheets/d/1MeEWN-I1oV_STSDYn1IFDPWt_1FKiwhDph83XaGc0o0/edit?usp=sharing"",""งบพรบ!FD76"")"),633577.75)</f>
        <v>633577.75</v>
      </c>
      <c r="O350" s="93">
        <f t="shared" ca="1" si="156"/>
        <v>111.92766667844398</v>
      </c>
      <c r="P350" s="93">
        <f t="shared" ca="1" si="157"/>
        <v>78.292935346745097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93</v>
      </c>
      <c r="K355" s="466">
        <f ca="1">IF(I355&gt;0,J355*100/I355,0)</f>
        <v>33.214285714285715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IFERROR(__xludf.DUMMYFUNCTION("IMPORTRANGE(""https://docs.google.com/spreadsheets/d/1XWAQStnk-4SwqDmLtmXYiTMKHgktTP8We1SCoS47DrQ/edit?usp=sharing"",""จัดที่ดิน!W76"")"),303)</f>
        <v>303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IFERROR(__xludf.DUMMYFUNCTION("IMPORTRANGE(""https://docs.google.com/spreadsheets/d/1XWAQStnk-4SwqDmLtmXYiTMKHgktTP8We1SCoS47DrQ/edit?usp=sharing"",""จัดที่ดิน!X76"")"),2852.34)</f>
        <v>2852.34</v>
      </c>
      <c r="K359" s="498">
        <f t="shared" ca="1" si="161"/>
        <v>114.0936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IFERROR(__xludf.DUMMYFUNCTION("IMPORTRANGE(""https://docs.google.com/spreadsheets/d/1XWAQStnk-4SwqDmLtmXYiTMKHgktTP8We1SCoS47DrQ/edit?usp=sharing"",""จัดที่ดิน!Y76"")"),235)</f>
        <v>235</v>
      </c>
      <c r="K360" s="498">
        <f t="shared" ca="1" si="161"/>
        <v>83.928571428571431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IFERROR(__xludf.DUMMYFUNCTION("IMPORTRANGE(""https://docs.google.com/spreadsheets/d/1XWAQStnk-4SwqDmLtmXYiTMKHgktTP8We1SCoS47DrQ/edit?usp=sharing"",""จัดที่ดิน!Z76"")"),2224.75)</f>
        <v>2224.75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IFERROR(__xludf.DUMMYFUNCTION("IMPORTRANGE(""https://docs.google.com/spreadsheets/d/1XWAQStnk-4SwqDmLtmXYiTMKHgktTP8We1SCoS47DrQ/edit?usp=sharing"",""จัดที่ดิน!AA76"")"),93)</f>
        <v>93</v>
      </c>
      <c r="K362" s="498">
        <f t="shared" ca="1" si="161"/>
        <v>33.214285714285715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IFERROR(__xludf.DUMMYFUNCTION("IMPORTRANGE(""https://docs.google.com/spreadsheets/d/1XWAQStnk-4SwqDmLtmXYiTMKHgktTP8We1SCoS47DrQ/edit?usp=sharing"",""จัดที่ดิน!AB76"")"),796.77)</f>
        <v>796.77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563</v>
      </c>
      <c r="K364" s="480">
        <f t="shared" ca="1" si="161"/>
        <v>84.02985074626865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33</v>
      </c>
      <c r="K365" s="492">
        <f t="shared" ca="1" si="161"/>
        <v>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IFERROR(__xludf.DUMMYFUNCTION("IMPORTRANGE(""https://docs.google.com/spreadsheets/d/1XWAQStnk-4SwqDmLtmXYiTMKHgktTP8We1SCoS47DrQ/edit?usp=sharing"",""จัดที่ดิน!E76"")"),90)</f>
        <v>90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IFERROR(__xludf.DUMMYFUNCTION("IMPORTRANGE(""https://docs.google.com/spreadsheets/d/1XWAQStnk-4SwqDmLtmXYiTMKHgktTP8We1SCoS47DrQ/edit?usp=sharing"",""จัดที่ดิน!F76"")"),823.54)</f>
        <v>823.54</v>
      </c>
      <c r="K369" s="498">
        <f t="shared" ca="1" si="163"/>
        <v>82.353999999999999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IFERROR(__xludf.DUMMYFUNCTION("IMPORTRANGE(""https://docs.google.com/spreadsheets/d/1XWAQStnk-4SwqDmLtmXYiTMKHgktTP8We1SCoS47DrQ/edit?usp=sharing"",""จัดที่ดิน!G76"")"),38)</f>
        <v>38</v>
      </c>
      <c r="K370" s="498">
        <f t="shared" ca="1" si="163"/>
        <v>38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IFERROR(__xludf.DUMMYFUNCTION("IMPORTRANGE(""https://docs.google.com/spreadsheets/d/1XWAQStnk-4SwqDmLtmXYiTMKHgktTP8We1SCoS47DrQ/edit?usp=sharing"",""จัดที่ดิน!H76"")"),380.68)</f>
        <v>380.68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IFERROR(__xludf.DUMMYFUNCTION("IMPORTRANGE(""https://docs.google.com/spreadsheets/d/1XWAQStnk-4SwqDmLtmXYiTMKHgktTP8We1SCoS47DrQ/edit?usp=sharing"",""จัดที่ดิน!I76"")"),33)</f>
        <v>33</v>
      </c>
      <c r="K372" s="498">
        <f t="shared" ca="1" si="163"/>
        <v>33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IFERROR(__xludf.DUMMYFUNCTION("IMPORTRANGE(""https://docs.google.com/spreadsheets/d/1XWAQStnk-4SwqDmLtmXYiTMKHgktTP8We1SCoS47DrQ/edit?usp=sharing"",""จัดที่ดิน!J76"")"),275.12)</f>
        <v>275.12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530</v>
      </c>
      <c r="K374" s="492">
        <f t="shared" ca="1" si="163"/>
        <v>92.982456140350877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IFERROR(__xludf.DUMMYFUNCTION("IMPORTRANGE(""https://docs.google.com/spreadsheets/d/1XWAQStnk-4SwqDmLtmXYiTMKHgktTP8We1SCoS47DrQ/edit?usp=sharing"",""จัดที่ดิน!AH76"")"),213)</f>
        <v>213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IFERROR(__xludf.DUMMYFUNCTION("IMPORTRANGE(""https://docs.google.com/spreadsheets/d/1XWAQStnk-4SwqDmLtmXYiTMKHgktTP8We1SCoS47DrQ/edit?usp=sharing"",""จัดที่ดิน!AI76"")"),2028.8)</f>
        <v>2028.8</v>
      </c>
      <c r="K378" s="498">
        <f t="shared" ca="1" si="164"/>
        <v>135.25333333333333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IFERROR(__xludf.DUMMYFUNCTION("IMPORTRANGE(""https://docs.google.com/spreadsheets/d/1XWAQStnk-4SwqDmLtmXYiTMKHgktTP8We1SCoS47DrQ/edit?usp=sharing"",""จัดที่ดิน!AJ76"")"),668)</f>
        <v>668</v>
      </c>
      <c r="K379" s="498">
        <f t="shared" ca="1" si="164"/>
        <v>117.19298245614036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IFERROR(__xludf.DUMMYFUNCTION("IMPORTRANGE(""https://docs.google.com/spreadsheets/d/1XWAQStnk-4SwqDmLtmXYiTMKHgktTP8We1SCoS47DrQ/edit?usp=sharing"",""จัดที่ดิน!AK76"")"),8436.62)</f>
        <v>8436.6200000000008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IFERROR(__xludf.DUMMYFUNCTION("IMPORTRANGE(""https://docs.google.com/spreadsheets/d/1XWAQStnk-4SwqDmLtmXYiTMKHgktTP8We1SCoS47DrQ/edit?usp=sharing"",""จัดที่ดิน!AL76"")"),530)</f>
        <v>530</v>
      </c>
      <c r="K381" s="498">
        <f t="shared" ca="1" si="164"/>
        <v>92.982456140350877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IFERROR(__xludf.DUMMYFUNCTION("IMPORTRANGE(""https://docs.google.com/spreadsheets/d/1XWAQStnk-4SwqDmLtmXYiTMKHgktTP8We1SCoS47DrQ/edit?usp=sharing"",""จัดที่ดิน!AM76"")"),7090.33)</f>
        <v>7090.33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IFERROR(__xludf.DUMMYFUNCTION("IMPORTRANGE(""https://docs.google.com/spreadsheets/d/1QqKyyYR6Q21VydFLVH3TRQUabQu_ym0Zz7PgGX0-kHA/edit?usp=sharing"",""แผน!EW76"")"),55)</f>
        <v>55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2124836</v>
      </c>
      <c r="N414" s="553">
        <f t="shared" si="181"/>
        <v>1781882.05</v>
      </c>
      <c r="O414" s="553">
        <f ca="1">IF(L414&gt;0,N414*100/L414,0)</f>
        <v>84.057542658960415</v>
      </c>
      <c r="P414" s="553">
        <f ca="1">IF(M414&gt;0,N414*100/M414,0)</f>
        <v>83.859744940315395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83760</v>
      </c>
      <c r="N419" s="155">
        <f t="shared" si="184"/>
        <v>59900</v>
      </c>
      <c r="O419" s="155">
        <f t="shared" ref="O419:O424" ca="1" si="185">IF(L419&gt;0,N419*100/L419,0)</f>
        <v>76.053834433722699</v>
      </c>
      <c r="P419" s="155">
        <f t="shared" ref="P419:P424" ca="1" si="186">IF(M419&gt;0,N419*100/M419,0)</f>
        <v>71.513849092645657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83760</v>
      </c>
      <c r="N421" s="93">
        <f t="shared" si="187"/>
        <v>59900</v>
      </c>
      <c r="O421" s="93">
        <f t="shared" ca="1" si="185"/>
        <v>76.053834433722699</v>
      </c>
      <c r="P421" s="93">
        <f t="shared" ca="1" si="186"/>
        <v>71.513849092645657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83760</v>
      </c>
      <c r="N422" s="498">
        <f t="shared" si="188"/>
        <v>59900</v>
      </c>
      <c r="O422" s="498">
        <f t="shared" ca="1" si="185"/>
        <v>76.053834433722699</v>
      </c>
      <c r="P422" s="498">
        <f t="shared" ca="1" si="186"/>
        <v>71.513849092645657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L424+5000</f>
        <v>83760</v>
      </c>
      <c r="N424" s="93">
        <f>N425+N426+N427+N428</f>
        <v>59900</v>
      </c>
      <c r="O424" s="93">
        <f t="shared" ca="1" si="185"/>
        <v>76.053834433722699</v>
      </c>
      <c r="P424" s="93">
        <f t="shared" ca="1" si="186"/>
        <v>71.513849092645657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48720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11180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200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351202</v>
      </c>
      <c r="O444" s="195">
        <f t="shared" ref="O444:O449" ca="1" si="198">IF(L444&gt;0,N444*100/L444,0)</f>
        <v>82.002895302138782</v>
      </c>
      <c r="P444" s="195">
        <f t="shared" ref="P444:P449" ca="1" si="199">IF(M444&gt;0,N444*100/M444,0)</f>
        <v>82.002895302138782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351202</v>
      </c>
      <c r="O446" s="93">
        <f t="shared" ca="1" si="198"/>
        <v>82.002895302138782</v>
      </c>
      <c r="P446" s="93">
        <f t="shared" ca="1" si="199"/>
        <v>82.002895302138782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351202</v>
      </c>
      <c r="O447" s="498">
        <f t="shared" ca="1" si="198"/>
        <v>82.002895302138782</v>
      </c>
      <c r="P447" s="498">
        <f t="shared" ca="1" si="199"/>
        <v>82.002895302138782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351202</v>
      </c>
      <c r="O449" s="93">
        <f t="shared" ca="1" si="198"/>
        <v>82.002895302138782</v>
      </c>
      <c r="P449" s="93">
        <f t="shared" ca="1" si="199"/>
        <v>82.002895302138782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60600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182500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101402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6700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200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200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45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394383</v>
      </c>
      <c r="O467" s="195">
        <f t="shared" ref="O467:O472" ca="1" si="207">IF(L467&gt;0,N467*100/L467,0)</f>
        <v>95.46613154270139</v>
      </c>
      <c r="P467" s="195">
        <f t="shared" ref="P467:P472" ca="1" si="208">IF(M467&gt;0,N467*100/M467,0)</f>
        <v>95.46613154270139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394383</v>
      </c>
      <c r="O469" s="93">
        <f t="shared" ca="1" si="207"/>
        <v>95.46613154270139</v>
      </c>
      <c r="P469" s="93">
        <f t="shared" ca="1" si="208"/>
        <v>95.46613154270139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394383</v>
      </c>
      <c r="O470" s="498">
        <f t="shared" ca="1" si="207"/>
        <v>95.46613154270139</v>
      </c>
      <c r="P470" s="498">
        <f t="shared" ca="1" si="208"/>
        <v>95.46613154270139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394383</v>
      </c>
      <c r="O472" s="93">
        <f t="shared" ca="1" si="207"/>
        <v>95.46613154270139</v>
      </c>
      <c r="P472" s="93">
        <f t="shared" ca="1" si="208"/>
        <v>95.46613154270139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70183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10200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50</v>
      </c>
      <c r="J522" s="707">
        <f t="shared" ca="1" si="225"/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420140</v>
      </c>
      <c r="O523" s="195">
        <f t="shared" ref="O523:O528" ca="1" si="227">IF(L523&gt;0,N523*100/L523,0)</f>
        <v>95.36499001271109</v>
      </c>
      <c r="P523" s="195">
        <f t="shared" ref="P523:P528" ca="1" si="228">IF(M523&gt;0,N523*100/M523,0)</f>
        <v>95.36499001271109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420140</v>
      </c>
      <c r="O525" s="93">
        <f t="shared" ca="1" si="227"/>
        <v>95.36499001271109</v>
      </c>
      <c r="P525" s="93">
        <f t="shared" ca="1" si="228"/>
        <v>95.36499001271109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420140</v>
      </c>
      <c r="O526" s="498">
        <f t="shared" ca="1" si="227"/>
        <v>95.36499001271109</v>
      </c>
      <c r="P526" s="498">
        <f t="shared" ca="1" si="228"/>
        <v>95.36499001271109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420140</v>
      </c>
      <c r="O528" s="93">
        <f t="shared" ca="1" si="227"/>
        <v>95.36499001271109</v>
      </c>
      <c r="P528" s="93">
        <f t="shared" ca="1" si="228"/>
        <v>95.36499001271109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21920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72063</v>
      </c>
      <c r="J543" s="686">
        <f t="shared" si="235"/>
        <v>72064</v>
      </c>
      <c r="K543" s="687">
        <f t="shared" ca="1" si="234"/>
        <v>100.00138767467355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556257.05000000005</v>
      </c>
      <c r="O544" s="155">
        <f t="shared" ref="O544:O549" ca="1" si="237">IF(L544&gt;0,N544*100/L544,0)</f>
        <v>73.276274068892661</v>
      </c>
      <c r="P544" s="155">
        <f t="shared" ref="P544:P549" ca="1" si="238">IF(M544&gt;0,N544*100/M544,0)</f>
        <v>73.276274068892661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556257.05000000005</v>
      </c>
      <c r="O546" s="93">
        <f t="shared" ca="1" si="237"/>
        <v>73.276274068892661</v>
      </c>
      <c r="P546" s="93">
        <f t="shared" ca="1" si="238"/>
        <v>73.276274068892661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556257.05000000005</v>
      </c>
      <c r="O547" s="498">
        <f t="shared" ca="1" si="237"/>
        <v>73.276274068892661</v>
      </c>
      <c r="P547" s="498">
        <f t="shared" ca="1" si="238"/>
        <v>73.276274068892661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556257.05000000005</v>
      </c>
      <c r="O549" s="93">
        <f t="shared" ca="1" si="237"/>
        <v>73.276274068892661</v>
      </c>
      <c r="P549" s="93">
        <f t="shared" ca="1" si="238"/>
        <v>73.276274068892661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115701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440556.05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93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72063</v>
      </c>
      <c r="J559" s="707">
        <f t="shared" si="245"/>
        <v>72064</v>
      </c>
      <c r="K559" s="676">
        <f t="shared" ref="K559:K561" ca="1" si="246">IF(I559&gt;0,J559*100/I559,0)</f>
        <v>100.00138767467355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80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80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80">
        <f t="shared" ref="J576:J577" si="250">J578+J580+J582+J588+J590</f>
        <v>72064</v>
      </c>
      <c r="K576" s="412">
        <f t="shared" ref="K576:K577" ca="1" si="251">IF(I576&gt;0,J576*100/I576,0)</f>
        <v>100.00138767467355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80">
        <f t="shared" si="250"/>
        <v>5898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/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/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11583.05</v>
      </c>
      <c r="J592" s="707">
        <f t="shared" si="253"/>
        <v>8939</v>
      </c>
      <c r="K592" s="676">
        <f t="shared" ref="K592:K594" ca="1" si="254">IF(I592&gt;0,J592*100/I592,0)</f>
        <v>77.173110709182822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8939</v>
      </c>
      <c r="K593" s="412">
        <f t="shared" ca="1" si="254"/>
        <v>77.173110709182822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884</v>
      </c>
      <c r="K594" s="412">
        <f t="shared" ca="1" si="254"/>
        <v>76.470588235294116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8935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883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8926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881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4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IFERROR(__xludf.DUMMYFUNCTION("IMPORTRANGE(""https://docs.google.com/spreadsheets/d/19vJNZY_5yjcGF2XGBMNZRCAIB0Kwfpjp8YEOfu-bneM/edit?usp=sharing"",""งานกองทุน!F76"")"),942523.85)</f>
        <v>942523.85</v>
      </c>
      <c r="K821" s="498">
        <f t="shared" ref="K821:K828" ca="1" si="335">IF(I821&gt;0,J821*100/I821,0)</f>
        <v>83.667830482630166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IFERROR(__xludf.DUMMYFUNCTION("IMPORTRANGE(""https://docs.google.com/spreadsheets/d/19vJNZY_5yjcGF2XGBMNZRCAIB0Kwfpjp8YEOfu-bneM/edit?usp=sharing"",""งานกองทุน!E76"")"),87)</f>
        <v>87</v>
      </c>
      <c r="K822" s="498">
        <f t="shared" ca="1" si="335"/>
        <v>76.991150442477874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IFERROR(__xludf.DUMMYFUNCTION("IMPORTRANGE(""https://docs.google.com/spreadsheets/d/19vJNZY_5yjcGF2XGBMNZRCAIB0Kwfpjp8YEOfu-bneM/edit?usp=sharing"",""งานกองทุน!K76"")"),172004.48)</f>
        <v>172004.48000000001</v>
      </c>
      <c r="K823" s="498">
        <f t="shared" ca="1" si="335"/>
        <v>37.73039095717337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IFERROR(__xludf.DUMMYFUNCTION("IMPORTRANGE(""https://docs.google.com/spreadsheets/d/19vJNZY_5yjcGF2XGBMNZRCAIB0Kwfpjp8YEOfu-bneM/edit?usp=sharing"",""งานกองทุน!J76"")"),9)</f>
        <v>9</v>
      </c>
      <c r="K824" s="498">
        <f t="shared" ca="1" si="335"/>
        <v>47.368421052631582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IFERROR(__xludf.DUMMYFUNCTION("IMPORTRANGE(""https://docs.google.com/spreadsheets/d/19vJNZY_5yjcGF2XGBMNZRCAIB0Kwfpjp8YEOfu-bneM/edit?usp=sharing"",""งานกองทุน!U76"")"),1260000)</f>
        <v>1260000</v>
      </c>
      <c r="K827" s="498">
        <f t="shared" ca="1" si="335"/>
        <v>120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IFERROR(__xludf.DUMMYFUNCTION("IMPORTRANGE(""https://docs.google.com/spreadsheets/d/19vJNZY_5yjcGF2XGBMNZRCAIB0Kwfpjp8YEOfu-bneM/edit?usp=sharing"",""งานกองทุน!T76"")"),42)</f>
        <v>42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9F5FA-C76C-4205-8904-0CFE74878E4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3541457</v>
      </c>
      <c r="M8" s="22">
        <f t="shared" ca="1" si="0"/>
        <v>3712032.7</v>
      </c>
      <c r="N8" s="22">
        <f t="shared" ca="1" si="0"/>
        <v>3254660.96</v>
      </c>
      <c r="O8" s="22">
        <f t="shared" ref="O8:O16" ca="1" si="1">IF(L8&gt;0,N8*100/L8,0)</f>
        <v>91.901750042426045</v>
      </c>
      <c r="P8" s="22">
        <f t="shared" ref="P8:P16" ca="1" si="2">IF(M8&gt;0,N8*100/M8,0)</f>
        <v>87.67867158066791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3541457</v>
      </c>
      <c r="M10" s="30">
        <f t="shared" ca="1" si="3"/>
        <v>3712032.7</v>
      </c>
      <c r="N10" s="30">
        <f t="shared" ca="1" si="3"/>
        <v>3254660.96</v>
      </c>
      <c r="O10" s="30">
        <f t="shared" ca="1" si="1"/>
        <v>91.901750042426045</v>
      </c>
      <c r="P10" s="30">
        <f t="shared" ca="1" si="2"/>
        <v>87.67867158066791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3411857</v>
      </c>
      <c r="M11" s="498">
        <f t="shared" ca="1" si="4"/>
        <v>3582432.7</v>
      </c>
      <c r="N11" s="498">
        <f t="shared" ca="1" si="4"/>
        <v>3125060.96</v>
      </c>
      <c r="O11" s="498">
        <f t="shared" ca="1" si="1"/>
        <v>91.594136565512571</v>
      </c>
      <c r="P11" s="498">
        <f t="shared" ca="1" si="2"/>
        <v>87.232928618589256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3411857</v>
      </c>
      <c r="M13" s="93">
        <f t="shared" ca="1" si="5"/>
        <v>3582432.7</v>
      </c>
      <c r="N13" s="93">
        <f t="shared" ca="1" si="5"/>
        <v>3125060.96</v>
      </c>
      <c r="O13" s="93">
        <f t="shared" ca="1" si="1"/>
        <v>91.594136565512571</v>
      </c>
      <c r="P13" s="93">
        <f t="shared" ca="1" si="2"/>
        <v>87.232928618589256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2866140.7</v>
      </c>
      <c r="N18" s="22">
        <f t="shared" ca="1" si="8"/>
        <v>2494745.0499999998</v>
      </c>
      <c r="O18" s="22">
        <f t="shared" ref="O18:O26" ca="1" si="9">IF(L18&gt;0,N18*100/L18,0)</f>
        <v>92.549986737474327</v>
      </c>
      <c r="P18" s="22">
        <f t="shared" ref="P18:P26" ca="1" si="10">IF(M18&gt;0,N18*100/M18,0)</f>
        <v>87.041960291760958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2866140.7</v>
      </c>
      <c r="N20" s="30">
        <f t="shared" ca="1" si="11"/>
        <v>2494745.0499999998</v>
      </c>
      <c r="O20" s="30">
        <f t="shared" ca="1" si="9"/>
        <v>92.549986737474327</v>
      </c>
      <c r="P20" s="30">
        <f t="shared" ca="1" si="10"/>
        <v>87.041960291760958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2736540.7</v>
      </c>
      <c r="N21" s="498">
        <f t="shared" ca="1" si="12"/>
        <v>2365145.0499999998</v>
      </c>
      <c r="O21" s="498">
        <f t="shared" ca="1" si="9"/>
        <v>92.173706578226899</v>
      </c>
      <c r="P21" s="498">
        <f t="shared" ca="1" si="10"/>
        <v>86.42827968902489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2565965</v>
      </c>
      <c r="M23" s="93">
        <f t="shared" ca="1" si="13"/>
        <v>2736540.7</v>
      </c>
      <c r="N23" s="93">
        <f t="shared" ca="1" si="13"/>
        <v>2365145.0499999998</v>
      </c>
      <c r="O23" s="93">
        <f t="shared" ca="1" si="9"/>
        <v>92.173706578226899</v>
      </c>
      <c r="P23" s="93">
        <f t="shared" ca="1" si="10"/>
        <v>86.42827968902489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845892</v>
      </c>
      <c r="M28" s="22">
        <f t="shared" ca="1" si="16"/>
        <v>845892</v>
      </c>
      <c r="N28" s="22">
        <f t="shared" si="16"/>
        <v>759915.90999999992</v>
      </c>
      <c r="O28" s="22">
        <f t="shared" ref="O28:O37" ca="1" si="17">IF(L28&gt;0,N28*100/L28,0)</f>
        <v>89.836044081277493</v>
      </c>
      <c r="P28" s="22">
        <f t="shared" ref="P28:P37" ca="1" si="18">IF(M28&gt;0,N28*100/M28,0)</f>
        <v>89.836044081277493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845892</v>
      </c>
      <c r="M30" s="30">
        <f t="shared" ca="1" si="19"/>
        <v>845892</v>
      </c>
      <c r="N30" s="30">
        <f t="shared" si="19"/>
        <v>759915.90999999992</v>
      </c>
      <c r="O30" s="30">
        <f t="shared" ca="1" si="17"/>
        <v>89.836044081277493</v>
      </c>
      <c r="P30" s="30">
        <f t="shared" ca="1" si="18"/>
        <v>89.836044081277493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845892</v>
      </c>
      <c r="M31" s="498">
        <f t="shared" ca="1" si="20"/>
        <v>845892</v>
      </c>
      <c r="N31" s="498">
        <f t="shared" si="20"/>
        <v>759915.90999999992</v>
      </c>
      <c r="O31" s="498">
        <f t="shared" ca="1" si="17"/>
        <v>89.836044081277493</v>
      </c>
      <c r="P31" s="498">
        <f t="shared" ca="1" si="18"/>
        <v>89.836044081277493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845892</v>
      </c>
      <c r="M33" s="93">
        <f t="shared" ca="1" si="21"/>
        <v>845892</v>
      </c>
      <c r="N33" s="93">
        <f t="shared" si="21"/>
        <v>759915.90999999992</v>
      </c>
      <c r="O33" s="93">
        <f t="shared" ca="1" si="17"/>
        <v>89.836044081277493</v>
      </c>
      <c r="P33" s="93">
        <f t="shared" ca="1" si="18"/>
        <v>89.836044081277493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2695565</v>
      </c>
      <c r="M37" s="858">
        <f t="shared" ca="1" si="24"/>
        <v>2866140.7</v>
      </c>
      <c r="N37" s="858">
        <f t="shared" ca="1" si="24"/>
        <v>2494745.0499999998</v>
      </c>
      <c r="O37" s="858">
        <f t="shared" ca="1" si="17"/>
        <v>92.549986737474327</v>
      </c>
      <c r="P37" s="858">
        <f t="shared" ca="1" si="18"/>
        <v>87.041960291760958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358725.7</v>
      </c>
      <c r="N41" s="85">
        <f t="shared" ca="1" si="25"/>
        <v>324497.59000000003</v>
      </c>
      <c r="O41" s="85">
        <f t="shared" ref="O41:O49" ca="1" si="26">IF(L41&gt;0,N41*100/L41,0)</f>
        <v>94.688529325941062</v>
      </c>
      <c r="P41" s="85">
        <f t="shared" ref="P41:P49" ca="1" si="27">IF(M41&gt;0,N41*100/M41,0)</f>
        <v>90.458417113688824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358725.7</v>
      </c>
      <c r="N43" s="92">
        <f t="shared" ca="1" si="28"/>
        <v>324497.59000000003</v>
      </c>
      <c r="O43" s="92">
        <f t="shared" ca="1" si="26"/>
        <v>94.688529325941062</v>
      </c>
      <c r="P43" s="92">
        <f t="shared" ca="1" si="27"/>
        <v>90.458417113688824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358725.7</v>
      </c>
      <c r="N44" s="498">
        <f t="shared" ca="1" si="29"/>
        <v>324497.59000000003</v>
      </c>
      <c r="O44" s="498">
        <f t="shared" ca="1" si="26"/>
        <v>94.688529325941062</v>
      </c>
      <c r="P44" s="498">
        <f t="shared" ca="1" si="27"/>
        <v>90.458417113688824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IFERROR(__xludf.DUMMYFUNCTION("IMPORTRANGE(""https://docs.google.com/spreadsheets/d/1MeEWN-I1oV_STSDYn1IFDPWt_1FKiwhDph83XaGc0o0/edit?usp=sharing"",""งบพรบ!R77"")"),358725.7)</f>
        <v>358725.7</v>
      </c>
      <c r="N46" s="93">
        <f ca="1">IFERROR(__xludf.DUMMYFUNCTION("IMPORTRANGE(""https://docs.google.com/spreadsheets/d/1MeEWN-I1oV_STSDYn1IFDPWt_1FKiwhDph83XaGc0o0/edit?usp=sharing"",""งบพรบ!T77"")"),324497.59)</f>
        <v>324497.59000000003</v>
      </c>
      <c r="O46" s="93">
        <f t="shared" ca="1" si="26"/>
        <v>94.688529325941062</v>
      </c>
      <c r="P46" s="93">
        <f t="shared" ca="1" si="27"/>
        <v>90.458417113688824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759300</v>
      </c>
      <c r="N53" s="116">
        <f t="shared" ca="1" si="31"/>
        <v>735450.97</v>
      </c>
      <c r="O53" s="116">
        <f t="shared" ref="O53:O61" ca="1" si="32">IF(L53&gt;0,N53*100/L53,0)</f>
        <v>100.98187148153234</v>
      </c>
      <c r="P53" s="116">
        <f t="shared" ref="P53:P61" ca="1" si="33">IF(M53&gt;0,N53*100/M53,0)</f>
        <v>96.859076781245889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759300</v>
      </c>
      <c r="N55" s="123">
        <f t="shared" ca="1" si="34"/>
        <v>735450.97</v>
      </c>
      <c r="O55" s="123">
        <f t="shared" ca="1" si="32"/>
        <v>100.98187148153234</v>
      </c>
      <c r="P55" s="123">
        <f t="shared" ca="1" si="33"/>
        <v>96.859076781245889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759300</v>
      </c>
      <c r="N56" s="498">
        <f t="shared" ca="1" si="35"/>
        <v>735450.97</v>
      </c>
      <c r="O56" s="498">
        <f t="shared" ca="1" si="32"/>
        <v>100.98187148153234</v>
      </c>
      <c r="P56" s="498">
        <f t="shared" ca="1" si="33"/>
        <v>96.859076781245889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IFERROR(__xludf.DUMMYFUNCTION("IMPORTRANGE(""https://docs.google.com/spreadsheets/d/1MeEWN-I1oV_STSDYn1IFDPWt_1FKiwhDph83XaGc0o0/edit?usp=sharing"",""งบพรบ!AB77"")"),759300)</f>
        <v>759300</v>
      </c>
      <c r="N58" s="93">
        <f ca="1">IFERROR(__xludf.DUMMYFUNCTION("IMPORTRANGE(""https://docs.google.com/spreadsheets/d/1MeEWN-I1oV_STSDYn1IFDPWt_1FKiwhDph83XaGc0o0/edit?usp=sharing"",""งบพรบ!AD77"")"),735450.97)</f>
        <v>735450.97</v>
      </c>
      <c r="O58" s="93">
        <f t="shared" ca="1" si="32"/>
        <v>100.98187148153234</v>
      </c>
      <c r="P58" s="93">
        <f t="shared" ca="1" si="33"/>
        <v>96.859076781245889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203800</v>
      </c>
      <c r="N88" s="155">
        <f t="shared" ca="1" si="49"/>
        <v>163431.04000000001</v>
      </c>
      <c r="O88" s="155">
        <f t="shared" ref="O88:O96" ca="1" si="50">IF(L88&gt;0,N88*100/L88,0)</f>
        <v>80.191874386653581</v>
      </c>
      <c r="P88" s="155">
        <f t="shared" ref="P88:P96" ca="1" si="51">IF(M88&gt;0,N88*100/M88,0)</f>
        <v>80.191874386653581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203800</v>
      </c>
      <c r="M90" s="93">
        <f t="shared" ca="1" si="52"/>
        <v>203800</v>
      </c>
      <c r="N90" s="93">
        <f t="shared" ca="1" si="52"/>
        <v>163431.04000000001</v>
      </c>
      <c r="O90" s="93">
        <f t="shared" ca="1" si="50"/>
        <v>80.191874386653581</v>
      </c>
      <c r="P90" s="93">
        <f t="shared" ca="1" si="51"/>
        <v>80.191874386653581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203800</v>
      </c>
      <c r="N91" s="498">
        <f t="shared" ca="1" si="53"/>
        <v>163431.04000000001</v>
      </c>
      <c r="O91" s="498">
        <f t="shared" ca="1" si="50"/>
        <v>80.191874386653581</v>
      </c>
      <c r="P91" s="498">
        <f t="shared" ca="1" si="51"/>
        <v>80.191874386653581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IFERROR(__xludf.DUMMYFUNCTION("IMPORTRANGE(""https://docs.google.com/spreadsheets/d/1MeEWN-I1oV_STSDYn1IFDPWt_1FKiwhDph83XaGc0o0/edit?usp=sharing"",""งบพรบ!AV77"")"),203800)</f>
        <v>203800</v>
      </c>
      <c r="N93" s="93">
        <f ca="1">IFERROR(__xludf.DUMMYFUNCTION("IMPORTRANGE(""https://docs.google.com/spreadsheets/d/1MeEWN-I1oV_STSDYn1IFDPWt_1FKiwhDph83XaGc0o0/edit?usp=sharing"",""งบพรบ!AX77"")"),163431.04)</f>
        <v>163431.04000000001</v>
      </c>
      <c r="O93" s="93">
        <f t="shared" ca="1" si="50"/>
        <v>80.191874386653581</v>
      </c>
      <c r="P93" s="93">
        <f t="shared" ca="1" si="51"/>
        <v>80.191874386653581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/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/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77315</v>
      </c>
      <c r="N165" s="155">
        <f t="shared" ca="1" si="84"/>
        <v>41315</v>
      </c>
      <c r="O165" s="155">
        <f t="shared" ref="O165:O173" ca="1" si="85">IF(L165&gt;0,N165*100/L165,0)</f>
        <v>171.68086432578434</v>
      </c>
      <c r="P165" s="155">
        <f t="shared" ref="P165:P173" ca="1" si="86">IF(M165&gt;0,N165*100/M165,0)</f>
        <v>53.437237276078378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77315</v>
      </c>
      <c r="N167" s="93">
        <f t="shared" ca="1" si="87"/>
        <v>41315</v>
      </c>
      <c r="O167" s="93">
        <f t="shared" ca="1" si="85"/>
        <v>171.68086432578434</v>
      </c>
      <c r="P167" s="93">
        <f t="shared" ca="1" si="86"/>
        <v>53.437237276078378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77315</v>
      </c>
      <c r="N168" s="498">
        <f t="shared" ca="1" si="88"/>
        <v>41315</v>
      </c>
      <c r="O168" s="498">
        <f t="shared" ca="1" si="85"/>
        <v>171.68086432578434</v>
      </c>
      <c r="P168" s="498">
        <f t="shared" ca="1" si="86"/>
        <v>53.437237276078378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IFERROR(__xludf.DUMMYFUNCTION("IMPORTRANGE(""https://docs.google.com/spreadsheets/d/1MeEWN-I1oV_STSDYn1IFDPWt_1FKiwhDph83XaGc0o0/edit?usp=sharing"",""งบพรบ!CJ77"")"),77315)</f>
        <v>77315</v>
      </c>
      <c r="N170" s="93">
        <f ca="1">IFERROR(__xludf.DUMMYFUNCTION("IMPORTRANGE(""https://docs.google.com/spreadsheets/d/1MeEWN-I1oV_STSDYn1IFDPWt_1FKiwhDph83XaGc0o0/edit?usp=sharing"",""งบพรบ!CL77"")"),41315)</f>
        <v>41315</v>
      </c>
      <c r="O170" s="93">
        <f t="shared" ca="1" si="85"/>
        <v>171.68086432578434</v>
      </c>
      <c r="P170" s="93">
        <f t="shared" ca="1" si="86"/>
        <v>53.437237276078378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206200</v>
      </c>
      <c r="N181" s="155">
        <f t="shared" ca="1" si="92"/>
        <v>197945.9</v>
      </c>
      <c r="O181" s="155">
        <f t="shared" ref="O181:O189" ca="1" si="93">IF(L181&gt;0,N181*100/L181,0)</f>
        <v>95.997041707080498</v>
      </c>
      <c r="P181" s="155">
        <f t="shared" ref="P181:P189" ca="1" si="94">IF(M181&gt;0,N181*100/M181,0)</f>
        <v>95.997041707080498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206200</v>
      </c>
      <c r="M183" s="93">
        <f t="shared" ca="1" si="95"/>
        <v>206200</v>
      </c>
      <c r="N183" s="93">
        <f t="shared" ca="1" si="95"/>
        <v>197945.9</v>
      </c>
      <c r="O183" s="93">
        <f t="shared" ca="1" si="93"/>
        <v>95.997041707080498</v>
      </c>
      <c r="P183" s="93">
        <f t="shared" ca="1" si="94"/>
        <v>95.997041707080498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206200</v>
      </c>
      <c r="N184" s="498">
        <f t="shared" ca="1" si="96"/>
        <v>197945.9</v>
      </c>
      <c r="O184" s="498">
        <f t="shared" ca="1" si="93"/>
        <v>95.997041707080498</v>
      </c>
      <c r="P184" s="498">
        <f t="shared" ca="1" si="94"/>
        <v>95.997041707080498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IFERROR(__xludf.DUMMYFUNCTION("IMPORTRANGE(""https://docs.google.com/spreadsheets/d/1MeEWN-I1oV_STSDYn1IFDPWt_1FKiwhDph83XaGc0o0/edit?usp=sharing"",""งบพรบ!CT77"")"),206200)</f>
        <v>206200</v>
      </c>
      <c r="N186" s="93">
        <f ca="1">IFERROR(__xludf.DUMMYFUNCTION("IMPORTRANGE(""https://docs.google.com/spreadsheets/d/1MeEWN-I1oV_STSDYn1IFDPWt_1FKiwhDph83XaGc0o0/edit?usp=sharing"",""งบพรบ!CV77"")"),197945.9)</f>
        <v>197945.9</v>
      </c>
      <c r="O186" s="93">
        <f t="shared" ca="1" si="93"/>
        <v>95.997041707080498</v>
      </c>
      <c r="P186" s="93">
        <f t="shared" ca="1" si="94"/>
        <v>95.997041707080498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5400</v>
      </c>
      <c r="O191" s="155">
        <f ca="1">IF(L191&gt;0,N191*100/L191,0)</f>
        <v>90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142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142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12223.619999999999</v>
      </c>
      <c r="O198" s="155">
        <f ca="1">IF(L198&gt;0,N198*100/L198,0)</f>
        <v>94.027846153846156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6">
        <v>7983.62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15826.7</v>
      </c>
      <c r="O217" s="155">
        <f ca="1">IF(L217&gt;0,N217*100/L217,0)</f>
        <v>95.919393939393942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6">
        <v>3500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6">
        <v>3480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6">
        <f>7420+560+866.7</f>
        <v>8846.7000000000007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20900</v>
      </c>
      <c r="O261" s="155">
        <f t="shared" ref="O261:O269" ca="1" si="117">IF(L261&gt;0,N261*100/L261,0)</f>
        <v>77.695167286245351</v>
      </c>
      <c r="P261" s="155">
        <f t="shared" ref="P261:P269" ca="1" si="118">IF(M261&gt;0,N261*100/M261,0)</f>
        <v>77.695167286245351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20900</v>
      </c>
      <c r="O263" s="93">
        <f t="shared" ca="1" si="117"/>
        <v>77.695167286245351</v>
      </c>
      <c r="P263" s="93">
        <f t="shared" ca="1" si="118"/>
        <v>77.695167286245351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20900</v>
      </c>
      <c r="O264" s="498">
        <f t="shared" ca="1" si="117"/>
        <v>77.695167286245351</v>
      </c>
      <c r="P264" s="498">
        <f t="shared" ca="1" si="118"/>
        <v>77.695167286245351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IFERROR(__xludf.DUMMYFUNCTION("IMPORTRANGE(""https://docs.google.com/spreadsheets/d/1MeEWN-I1oV_STSDYn1IFDPWt_1FKiwhDph83XaGc0o0/edit?usp=sharing"",""งบพรบ!DD77"")"),26900)</f>
        <v>26900</v>
      </c>
      <c r="N266" s="93">
        <f ca="1">IFERROR(__xludf.DUMMYFUNCTION("IMPORTRANGE(""https://docs.google.com/spreadsheets/d/1MeEWN-I1oV_STSDYn1IFDPWt_1FKiwhDph83XaGc0o0/edit?usp=sharing"",""งบพรบ!DF77"")"),20900)</f>
        <v>20900</v>
      </c>
      <c r="O266" s="93">
        <f t="shared" ca="1" si="117"/>
        <v>77.695167286245351</v>
      </c>
      <c r="P266" s="93">
        <f t="shared" ca="1" si="118"/>
        <v>77.695167286245351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4902</v>
      </c>
      <c r="K327" s="446">
        <f ca="1">IF(I327&gt;0,J327*100/I327,0)</f>
        <v>288.35294117647061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142535.07999999999</v>
      </c>
      <c r="O328" s="155">
        <f t="shared" ref="O328:O336" ca="1" si="150">IF(L328&gt;0,N328*100/L328,0)</f>
        <v>85.864506024096372</v>
      </c>
      <c r="P328" s="155">
        <f t="shared" ref="P328:P336" ca="1" si="151">IF(M328&gt;0,N328*100/M328,0)</f>
        <v>84.59055192878337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142535.07999999999</v>
      </c>
      <c r="O330" s="93">
        <f t="shared" ca="1" si="150"/>
        <v>85.864506024096372</v>
      </c>
      <c r="P330" s="93">
        <f t="shared" ca="1" si="151"/>
        <v>84.59055192878337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168500</v>
      </c>
      <c r="N331" s="498">
        <f t="shared" ca="1" si="153"/>
        <v>142535.07999999999</v>
      </c>
      <c r="O331" s="498">
        <f t="shared" ca="1" si="150"/>
        <v>85.864506024096372</v>
      </c>
      <c r="P331" s="498">
        <f t="shared" ca="1" si="151"/>
        <v>84.59055192878337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IFERROR(__xludf.DUMMYFUNCTION("IMPORTRANGE(""https://docs.google.com/spreadsheets/d/1MeEWN-I1oV_STSDYn1IFDPWt_1FKiwhDph83XaGc0o0/edit?usp=sharing"",""งบพรบ!ER77"")"),168500)</f>
        <v>168500</v>
      </c>
      <c r="N333" s="93">
        <f ca="1">IFERROR(__xludf.DUMMYFUNCTION("IMPORTRANGE(""https://docs.google.com/spreadsheets/d/1MeEWN-I1oV_STSDYn1IFDPWt_1FKiwhDph83XaGc0o0/edit?usp=sharing"",""งบพรบ!ET77"")"),142535.08)</f>
        <v>142535.07999999999</v>
      </c>
      <c r="O333" s="93">
        <f t="shared" ca="1" si="150"/>
        <v>85.864506024096372</v>
      </c>
      <c r="P333" s="93">
        <f t="shared" ca="1" si="151"/>
        <v>84.59055192878337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IFERROR(__xludf.DUMMYFUNCTION("IMPORTRANGE(""https://docs.google.com/spreadsheets/d/1kVcqe37tkHyjCSG3S0O1AXqVkqjo8mSIZil3BcpIysc/edit?usp=sharing"",""ศูนย์!D77"")"),4747)</f>
        <v>4747</v>
      </c>
      <c r="K338" s="498">
        <f ca="1">IF(I338&gt;0,J338*100/I338,0)</f>
        <v>279.23529411764707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1065400</v>
      </c>
      <c r="N345" s="155">
        <f t="shared" ca="1" si="155"/>
        <v>868669.47</v>
      </c>
      <c r="O345" s="155">
        <f t="shared" ref="O345:O353" ca="1" si="156">IF(L345&gt;0,N345*100/L345,0)</f>
        <v>87.075929230152369</v>
      </c>
      <c r="P345" s="155">
        <f t="shared" ref="P345:P353" ca="1" si="157">IF(M345&gt;0,N345*100/M345,0)</f>
        <v>81.53458513234466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997600</v>
      </c>
      <c r="M347" s="93">
        <f t="shared" ca="1" si="158"/>
        <v>1065400</v>
      </c>
      <c r="N347" s="93">
        <f t="shared" ca="1" si="158"/>
        <v>868669.47</v>
      </c>
      <c r="O347" s="93">
        <f t="shared" ca="1" si="156"/>
        <v>87.075929230152369</v>
      </c>
      <c r="P347" s="93">
        <f t="shared" ca="1" si="157"/>
        <v>81.53458513234466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935800</v>
      </c>
      <c r="N348" s="498">
        <f t="shared" ca="1" si="159"/>
        <v>739069.47</v>
      </c>
      <c r="O348" s="498">
        <f t="shared" ca="1" si="156"/>
        <v>85.146252304147467</v>
      </c>
      <c r="P348" s="498">
        <f t="shared" ca="1" si="157"/>
        <v>78.977288950630481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IFERROR(__xludf.DUMMYFUNCTION("IMPORTRANGE(""https://docs.google.com/spreadsheets/d/1MeEWN-I1oV_STSDYn1IFDPWt_1FKiwhDph83XaGc0o0/edit?usp=sharing"",""งบพรบ!FB77"")"),935800)</f>
        <v>935800</v>
      </c>
      <c r="N350" s="93">
        <f ca="1">IFERROR(__xludf.DUMMYFUNCTION("IMPORTRANGE(""https://docs.google.com/spreadsheets/d/1MeEWN-I1oV_STSDYn1IFDPWt_1FKiwhDph83XaGc0o0/edit?usp=sharing"",""งบพรบ!FD77"")"),739069.47)</f>
        <v>739069.47</v>
      </c>
      <c r="O350" s="93">
        <f t="shared" ca="1" si="156"/>
        <v>85.146252304147467</v>
      </c>
      <c r="P350" s="93">
        <f t="shared" ca="1" si="157"/>
        <v>78.977288950630481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129</v>
      </c>
      <c r="K355" s="466">
        <f ca="1">IF(I355&gt;0,J355*100/I355,0)</f>
        <v>38.855421686746986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IFERROR(__xludf.DUMMYFUNCTION("IMPORTRANGE(""https://docs.google.com/spreadsheets/d/1XWAQStnk-4SwqDmLtmXYiTMKHgktTP8We1SCoS47DrQ/edit?usp=sharing"",""จัดที่ดิน!W77"")"),309)</f>
        <v>309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IFERROR(__xludf.DUMMYFUNCTION("IMPORTRANGE(""https://docs.google.com/spreadsheets/d/1XWAQStnk-4SwqDmLtmXYiTMKHgktTP8We1SCoS47DrQ/edit?usp=sharing"",""จัดที่ดิน!X77"")"),2418.76)</f>
        <v>2418.7600000000002</v>
      </c>
      <c r="K359" s="498">
        <f t="shared" ca="1" si="161"/>
        <v>89.583703703703719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IFERROR(__xludf.DUMMYFUNCTION("IMPORTRANGE(""https://docs.google.com/spreadsheets/d/1XWAQStnk-4SwqDmLtmXYiTMKHgktTP8We1SCoS47DrQ/edit?usp=sharing"",""จัดที่ดิน!Y77"")"),154)</f>
        <v>154</v>
      </c>
      <c r="K360" s="498">
        <f t="shared" ca="1" si="161"/>
        <v>46.385542168674696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IFERROR(__xludf.DUMMYFUNCTION("IMPORTRANGE(""https://docs.google.com/spreadsheets/d/1XWAQStnk-4SwqDmLtmXYiTMKHgktTP8We1SCoS47DrQ/edit?usp=sharing"",""จัดที่ดิน!Z77"")"),1441.26)</f>
        <v>1441.26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IFERROR(__xludf.DUMMYFUNCTION("IMPORTRANGE(""https://docs.google.com/spreadsheets/d/1XWAQStnk-4SwqDmLtmXYiTMKHgktTP8We1SCoS47DrQ/edit?usp=sharing"",""จัดที่ดิน!AA77"")"),129)</f>
        <v>129</v>
      </c>
      <c r="K362" s="498">
        <f t="shared" ca="1" si="161"/>
        <v>38.855421686746986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IFERROR(__xludf.DUMMYFUNCTION("IMPORTRANGE(""https://docs.google.com/spreadsheets/d/1XWAQStnk-4SwqDmLtmXYiTMKHgktTP8We1SCoS47DrQ/edit?usp=sharing"",""จัดที่ดิน!AB77"")"),1251.67)</f>
        <v>1251.67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289</v>
      </c>
      <c r="K364" s="480">
        <f t="shared" ca="1" si="161"/>
        <v>57.569721115537845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110</v>
      </c>
      <c r="K365" s="492">
        <f t="shared" ca="1" si="161"/>
        <v>60.439560439560438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IFERROR(__xludf.DUMMYFUNCTION("IMPORTRANGE(""https://docs.google.com/spreadsheets/d/1XWAQStnk-4SwqDmLtmXYiTMKHgktTP8We1SCoS47DrQ/edit?usp=sharing"",""จัดที่ดิน!E77"")"),113)</f>
        <v>113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IFERROR(__xludf.DUMMYFUNCTION("IMPORTRANGE(""https://docs.google.com/spreadsheets/d/1XWAQStnk-4SwqDmLtmXYiTMKHgktTP8We1SCoS47DrQ/edit?usp=sharing"",""จัดที่ดิน!F77"")"),1069.64)</f>
        <v>1069.6400000000001</v>
      </c>
      <c r="K369" s="498">
        <f t="shared" ca="1" si="163"/>
        <v>82.280000000000015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IFERROR(__xludf.DUMMYFUNCTION("IMPORTRANGE(""https://docs.google.com/spreadsheets/d/1XWAQStnk-4SwqDmLtmXYiTMKHgktTP8We1SCoS47DrQ/edit?usp=sharing"",""จัดที่ดิน!G77"")"),117)</f>
        <v>117</v>
      </c>
      <c r="K370" s="498">
        <f t="shared" ca="1" si="163"/>
        <v>64.285714285714292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IFERROR(__xludf.DUMMYFUNCTION("IMPORTRANGE(""https://docs.google.com/spreadsheets/d/1XWAQStnk-4SwqDmLtmXYiTMKHgktTP8We1SCoS47DrQ/edit?usp=sharing"",""จัดที่ดิน!H77"")"),1182.89)</f>
        <v>1182.8900000000001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IFERROR(__xludf.DUMMYFUNCTION("IMPORTRANGE(""https://docs.google.com/spreadsheets/d/1XWAQStnk-4SwqDmLtmXYiTMKHgktTP8We1SCoS47DrQ/edit?usp=sharing"",""จัดที่ดิน!I77"")"),110)</f>
        <v>110</v>
      </c>
      <c r="K372" s="498">
        <f t="shared" ca="1" si="163"/>
        <v>60.439560439560438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IFERROR(__xludf.DUMMYFUNCTION("IMPORTRANGE(""https://docs.google.com/spreadsheets/d/1XWAQStnk-4SwqDmLtmXYiTMKHgktTP8We1SCoS47DrQ/edit?usp=sharing"",""จัดที่ดิน!J77"")"),1079.52)</f>
        <v>1079.52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179</v>
      </c>
      <c r="K374" s="492">
        <f t="shared" ca="1" si="163"/>
        <v>55.9375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IFERROR(__xludf.DUMMYFUNCTION("IMPORTRANGE(""https://docs.google.com/spreadsheets/d/1XWAQStnk-4SwqDmLtmXYiTMKHgktTP8We1SCoS47DrQ/edit?usp=sharing"",""จัดที่ดิน!AH77"")"),196)</f>
        <v>196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IFERROR(__xludf.DUMMYFUNCTION("IMPORTRANGE(""https://docs.google.com/spreadsheets/d/1XWAQStnk-4SwqDmLtmXYiTMKHgktTP8We1SCoS47DrQ/edit?usp=sharing"",""จัดที่ดิน!AI77"")"),1349.12)</f>
        <v>1349.12</v>
      </c>
      <c r="K378" s="498">
        <f t="shared" ca="1" si="164"/>
        <v>96.36571428571429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IFERROR(__xludf.DUMMYFUNCTION("IMPORTRANGE(""https://docs.google.com/spreadsheets/d/1XWAQStnk-4SwqDmLtmXYiTMKHgktTP8We1SCoS47DrQ/edit?usp=sharing"",""จัดที่ดิน!AJ77"")"),197)</f>
        <v>197</v>
      </c>
      <c r="K379" s="498">
        <f t="shared" ca="1" si="164"/>
        <v>61.5625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IFERROR(__xludf.DUMMYFUNCTION("IMPORTRANGE(""https://docs.google.com/spreadsheets/d/1XWAQStnk-4SwqDmLtmXYiTMKHgktTP8We1SCoS47DrQ/edit?usp=sharing"",""จัดที่ดิน!AK77"")"),1991.33)</f>
        <v>1991.33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IFERROR(__xludf.DUMMYFUNCTION("IMPORTRANGE(""https://docs.google.com/spreadsheets/d/1XWAQStnk-4SwqDmLtmXYiTMKHgktTP8We1SCoS47DrQ/edit?usp=sharing"",""จัดที่ดิน!AL77"")"),179)</f>
        <v>179</v>
      </c>
      <c r="K381" s="498">
        <f t="shared" ca="1" si="164"/>
        <v>55.9375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IFERROR(__xludf.DUMMYFUNCTION("IMPORTRANGE(""https://docs.google.com/spreadsheets/d/1XWAQStnk-4SwqDmLtmXYiTMKHgktTP8We1SCoS47DrQ/edit?usp=sharing"",""จัดที่ดิน!AM77"")"),1905.11)</f>
        <v>1905.11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IFERROR(__xludf.DUMMYFUNCTION("IMPORTRANGE(""https://docs.google.com/spreadsheets/d/1XWAQStnk-4SwqDmLtmXYiTMKHgktTP8We1SCoS47DrQ/edit?usp=sharing"",""จัดที่ดิน!AP77"")"),4)</f>
        <v>4</v>
      </c>
      <c r="K385" s="506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845892</v>
      </c>
      <c r="M414" s="553">
        <f t="shared" ca="1" si="181"/>
        <v>845892</v>
      </c>
      <c r="N414" s="553">
        <f t="shared" si="181"/>
        <v>759915.90999999992</v>
      </c>
      <c r="O414" s="553">
        <f ca="1">IF(L414&gt;0,N414*100/L414,0)</f>
        <v>89.836044081277493</v>
      </c>
      <c r="P414" s="553">
        <f ca="1">IF(M414&gt;0,N414*100/M414,0)</f>
        <v>89.836044081277493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62860.729999999996</v>
      </c>
      <c r="O419" s="155">
        <f t="shared" ref="O419:O424" ca="1" si="185">IF(L419&gt;0,N419*100/L419,0)</f>
        <v>94.442202524038464</v>
      </c>
      <c r="P419" s="155">
        <f t="shared" ref="P419:P424" ca="1" si="186">IF(M419&gt;0,N419*100/M419,0)</f>
        <v>94.442202524038464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62860.729999999996</v>
      </c>
      <c r="O421" s="93">
        <f t="shared" ca="1" si="185"/>
        <v>94.442202524038464</v>
      </c>
      <c r="P421" s="93">
        <f t="shared" ca="1" si="186"/>
        <v>94.442202524038464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62860.729999999996</v>
      </c>
      <c r="O422" s="498">
        <f t="shared" ca="1" si="185"/>
        <v>94.442202524038464</v>
      </c>
      <c r="P422" s="498">
        <f t="shared" ca="1" si="186"/>
        <v>94.442202524038464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f ca="1">L424</f>
        <v>66560</v>
      </c>
      <c r="N424" s="93">
        <f>N425+N426+N427+N428</f>
        <v>62860.729999999996</v>
      </c>
      <c r="O424" s="93">
        <f t="shared" ca="1" si="185"/>
        <v>94.442202524038464</v>
      </c>
      <c r="P424" s="93">
        <f t="shared" ca="1" si="186"/>
        <v>94.442202524038464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38500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24360.73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ca="1" si="197"/>
        <v>87960</v>
      </c>
      <c r="N444" s="195">
        <f t="shared" si="197"/>
        <v>77868.88</v>
      </c>
      <c r="O444" s="195">
        <f t="shared" ref="O444:O449" ca="1" si="198">IF(L444&gt;0,N444*100/L444,0)</f>
        <v>88.52760345611641</v>
      </c>
      <c r="P444" s="195">
        <f t="shared" ref="P444:P449" ca="1" si="199">IF(M444&gt;0,N444*100/M444,0)</f>
        <v>88.52760345611641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87960</v>
      </c>
      <c r="M446" s="93">
        <f t="shared" ca="1" si="200"/>
        <v>87960</v>
      </c>
      <c r="N446" s="93">
        <f t="shared" si="200"/>
        <v>77868.88</v>
      </c>
      <c r="O446" s="93">
        <f t="shared" ca="1" si="198"/>
        <v>88.52760345611641</v>
      </c>
      <c r="P446" s="93">
        <f t="shared" ca="1" si="199"/>
        <v>88.52760345611641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ca="1" si="201"/>
        <v>87960</v>
      </c>
      <c r="N447" s="498">
        <f t="shared" si="201"/>
        <v>77868.88</v>
      </c>
      <c r="O447" s="498">
        <f t="shared" ca="1" si="198"/>
        <v>88.52760345611641</v>
      </c>
      <c r="P447" s="498">
        <f t="shared" ca="1" si="199"/>
        <v>88.52760345611641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f ca="1">L449</f>
        <v>87960</v>
      </c>
      <c r="N449" s="93">
        <f>N450+N451+N452+N453</f>
        <v>77868.88</v>
      </c>
      <c r="O449" s="93">
        <f t="shared" ca="1" si="198"/>
        <v>88.52760345611641</v>
      </c>
      <c r="P449" s="93">
        <f t="shared" ca="1" si="199"/>
        <v>88.52760345611641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18153.599999999999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43010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16705.28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ca="1" si="206"/>
        <v>341043</v>
      </c>
      <c r="N467" s="195">
        <f t="shared" si="206"/>
        <v>324375.31</v>
      </c>
      <c r="O467" s="195">
        <f t="shared" ref="O467:O472" ca="1" si="207">IF(L467&gt;0,N467*100/L467,0)</f>
        <v>95.112730652732935</v>
      </c>
      <c r="P467" s="195">
        <f t="shared" ref="P467:P472" ca="1" si="208">IF(M467&gt;0,N467*100/M467,0)</f>
        <v>95.112730652732935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341043</v>
      </c>
      <c r="M469" s="93">
        <f t="shared" ca="1" si="209"/>
        <v>341043</v>
      </c>
      <c r="N469" s="93">
        <f t="shared" si="209"/>
        <v>324375.31</v>
      </c>
      <c r="O469" s="93">
        <f t="shared" ca="1" si="207"/>
        <v>95.112730652732935</v>
      </c>
      <c r="P469" s="93">
        <f t="shared" ca="1" si="208"/>
        <v>95.112730652732935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ca="1" si="210"/>
        <v>341043</v>
      </c>
      <c r="N470" s="498">
        <f t="shared" si="210"/>
        <v>324375.31</v>
      </c>
      <c r="O470" s="498">
        <f t="shared" ca="1" si="207"/>
        <v>95.112730652732935</v>
      </c>
      <c r="P470" s="498">
        <f t="shared" ca="1" si="208"/>
        <v>95.112730652732935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f ca="1">L472</f>
        <v>341043</v>
      </c>
      <c r="N472" s="93">
        <f>N473+N474+N475+N476</f>
        <v>324375.31</v>
      </c>
      <c r="O472" s="93">
        <f t="shared" ca="1" si="207"/>
        <v>95.112730652732935</v>
      </c>
      <c r="P472" s="93">
        <f t="shared" ca="1" si="208"/>
        <v>95.112730652732935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61176.72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252000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11198.59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360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40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28605</v>
      </c>
      <c r="J543" s="686">
        <f t="shared" si="235"/>
        <v>28604.68</v>
      </c>
      <c r="K543" s="687">
        <f t="shared" ca="1" si="234"/>
        <v>99.998881314455517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350329</v>
      </c>
      <c r="M544" s="155">
        <f t="shared" ca="1" si="236"/>
        <v>350329</v>
      </c>
      <c r="N544" s="155">
        <f t="shared" si="236"/>
        <v>294810.99</v>
      </c>
      <c r="O544" s="155">
        <f t="shared" ref="O544:O549" ca="1" si="237">IF(L544&gt;0,N544*100/L544,0)</f>
        <v>84.152607977072975</v>
      </c>
      <c r="P544" s="155">
        <f t="shared" ref="P544:P549" ca="1" si="238">IF(M544&gt;0,N544*100/M544,0)</f>
        <v>84.152607977072975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350329</v>
      </c>
      <c r="M546" s="93">
        <f t="shared" ca="1" si="240"/>
        <v>350329</v>
      </c>
      <c r="N546" s="93">
        <f t="shared" si="240"/>
        <v>294810.99</v>
      </c>
      <c r="O546" s="93">
        <f t="shared" ca="1" si="237"/>
        <v>84.152607977072975</v>
      </c>
      <c r="P546" s="93">
        <f t="shared" ca="1" si="238"/>
        <v>84.152607977072975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350329</v>
      </c>
      <c r="M547" s="498">
        <f t="shared" ca="1" si="241"/>
        <v>350329</v>
      </c>
      <c r="N547" s="498">
        <f t="shared" si="241"/>
        <v>294810.99</v>
      </c>
      <c r="O547" s="498">
        <f t="shared" ca="1" si="237"/>
        <v>84.152607977072975</v>
      </c>
      <c r="P547" s="498">
        <f t="shared" ca="1" si="238"/>
        <v>84.152607977072975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IFERROR(__xludf.DUMMYFUNCTION("IMPORTRANGE(""https://docs.google.com/spreadsheets/d/1QqKyyYR6Q21VydFLVH3TRQUabQu_ym0Zz7PgGX0-kHA/edit?usp=sharing"",""แผน!HB77"")"),350329)</f>
        <v>350329</v>
      </c>
      <c r="M549" s="93">
        <f ca="1">L549</f>
        <v>350329</v>
      </c>
      <c r="N549" s="93">
        <f>N550+N551+N552+N553+N554</f>
        <v>294810.99</v>
      </c>
      <c r="O549" s="93">
        <f t="shared" ca="1" si="237"/>
        <v>84.152607977072975</v>
      </c>
      <c r="P549" s="93">
        <f t="shared" ca="1" si="238"/>
        <v>84.152607977072975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128050.01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166760.98000000001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28605</v>
      </c>
      <c r="J559" s="707">
        <f t="shared" si="245"/>
        <v>28604.68</v>
      </c>
      <c r="K559" s="676">
        <f t="shared" ref="K559:K561" ca="1" si="246">IF(I559&gt;0,J559*100/I559,0)</f>
        <v>99.998881314455517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28605.34</v>
      </c>
      <c r="K560" s="412">
        <f t="shared" ca="1" si="246"/>
        <v>100.00118860339101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3927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24700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3423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2580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343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1325.34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161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80">
        <f t="shared" ref="J568:J569" si="248">J570+J572+J574</f>
        <v>28605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80">
        <f t="shared" si="248"/>
        <v>3927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24700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3423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2580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343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1325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161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80">
        <f t="shared" ref="J576:J577" si="250">J578+J580+J582+J588+J590</f>
        <v>28604.68</v>
      </c>
      <c r="K576" s="412">
        <f t="shared" ref="K576:K577" ca="1" si="251">IF(I576&gt;0,J576*100/I576,0)</f>
        <v>99.998881314455517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80">
        <f t="shared" si="250"/>
        <v>3927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25883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3584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26.58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1402.1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170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1402.1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170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1293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171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1717.29</v>
      </c>
      <c r="J592" s="707">
        <f t="shared" si="253"/>
        <v>777</v>
      </c>
      <c r="K592" s="676">
        <f t="shared" ref="K592:K594" ca="1" si="254">IF(I592&gt;0,J592*100/I592,0)</f>
        <v>45.245706898660096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777</v>
      </c>
      <c r="K593" s="412">
        <f t="shared" ca="1" si="254"/>
        <v>45.245706898660096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69</v>
      </c>
      <c r="K594" s="412">
        <f t="shared" ca="1" si="254"/>
        <v>50.364963503649633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771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68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771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68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6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IFERROR(__xludf.DUMMYFUNCTION("IMPORTRANGE(""https://docs.google.com/spreadsheets/d/1QqKyyYR6Q21VydFLVH3TRQUabQu_ym0Zz7PgGX0-kHA/edit?usp=sharing"",""แผน!HL77"")"),53)</f>
        <v>53</v>
      </c>
      <c r="J620" s="727">
        <f t="shared" ref="J620:J621" si="260">J622+J624+J626</f>
        <v>53</v>
      </c>
      <c r="K620" s="728">
        <f t="shared" ref="K620:K621" ca="1" si="26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IFERROR(__xludf.DUMMYFUNCTION("IMPORTRANGE(""https://docs.google.com/spreadsheets/d/1QqKyyYR6Q21VydFLVH3TRQUabQu_ym0Zz7PgGX0-kHA/edit?usp=sharing"",""แผน!HK77"")"),6)</f>
        <v>6</v>
      </c>
      <c r="J621" s="727">
        <f t="shared" si="260"/>
        <v>6</v>
      </c>
      <c r="K621" s="728">
        <f t="shared" ca="1" si="261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53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6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IFERROR(__xludf.DUMMYFUNCTION("IMPORTRANGE(""https://docs.google.com/spreadsheets/d/19vJNZY_5yjcGF2XGBMNZRCAIB0Kwfpjp8YEOfu-bneM/edit?usp=sharing"",""งานกองทุน!F77"")"),845647.34)</f>
        <v>845647.34</v>
      </c>
      <c r="K821" s="498">
        <f t="shared" ref="K821:K828" ca="1" si="335">IF(I821&gt;0,J821*100/I821,0)</f>
        <v>73.963015839321713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IFERROR(__xludf.DUMMYFUNCTION("IMPORTRANGE(""https://docs.google.com/spreadsheets/d/19vJNZY_5yjcGF2XGBMNZRCAIB0Kwfpjp8YEOfu-bneM/edit?usp=sharing"",""งานกองทุน!E77"")"),60)</f>
        <v>60</v>
      </c>
      <c r="K822" s="498">
        <f t="shared" ca="1" si="335"/>
        <v>80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IFERROR(__xludf.DUMMYFUNCTION("IMPORTRANGE(""https://docs.google.com/spreadsheets/d/19vJNZY_5yjcGF2XGBMNZRCAIB0Kwfpjp8YEOfu-bneM/edit?usp=sharing"",""งานกองทุน!K77"")"),425131.08)</f>
        <v>425131.08</v>
      </c>
      <c r="K823" s="498">
        <f t="shared" ca="1" si="335"/>
        <v>20.072557912744834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IFERROR(__xludf.DUMMYFUNCTION("IMPORTRANGE(""https://docs.google.com/spreadsheets/d/19vJNZY_5yjcGF2XGBMNZRCAIB0Kwfpjp8YEOfu-bneM/edit?usp=sharing"",""งานกองทุน!J77"")"),43)</f>
        <v>43</v>
      </c>
      <c r="K824" s="498">
        <f t="shared" ca="1" si="335"/>
        <v>52.439024390243901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IFERROR(__xludf.DUMMYFUNCTION("IMPORTRANGE(""https://docs.google.com/spreadsheets/d/19vJNZY_5yjcGF2XGBMNZRCAIB0Kwfpjp8YEOfu-bneM/edit?usp=sharing"",""งานกองทุน!U77"")"),325000)</f>
        <v>325000</v>
      </c>
      <c r="K827" s="498">
        <f t="shared" ca="1" si="335"/>
        <v>33.163265306122447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IFERROR(__xludf.DUMMYFUNCTION("IMPORTRANGE(""https://docs.google.com/spreadsheets/d/19vJNZY_5yjcGF2XGBMNZRCAIB0Kwfpjp8YEOfu-bneM/edit?usp=sharing"",""งานกองทุน!T77"")"),14)</f>
        <v>14</v>
      </c>
      <c r="K828" s="506">
        <f t="shared" ca="1" si="335"/>
        <v>35.897435897435898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405F2-7727-4260-84B0-20F3F07A746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338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4702198</v>
      </c>
      <c r="M8" s="22">
        <f t="shared" ca="1" si="0"/>
        <v>5062229.3499999996</v>
      </c>
      <c r="N8" s="22">
        <f t="shared" ca="1" si="0"/>
        <v>4324775.9000000004</v>
      </c>
      <c r="O8" s="22">
        <f t="shared" ref="O8:O16" ca="1" si="1">IF(L8&gt;0,N8*100/L8,0)</f>
        <v>91.973496224531601</v>
      </c>
      <c r="P8" s="22">
        <f t="shared" ref="P8:P16" ca="1" si="2">IF(M8&gt;0,N8*100/M8,0)</f>
        <v>85.432239453947318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4702198</v>
      </c>
      <c r="M10" s="30">
        <f t="shared" ca="1" si="3"/>
        <v>5062229.3499999996</v>
      </c>
      <c r="N10" s="30">
        <f t="shared" ca="1" si="3"/>
        <v>4324775.9000000004</v>
      </c>
      <c r="O10" s="30">
        <f t="shared" ca="1" si="1"/>
        <v>91.973496224531601</v>
      </c>
      <c r="P10" s="30">
        <f t="shared" ca="1" si="2"/>
        <v>85.432239453947318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4028198</v>
      </c>
      <c r="M11" s="498">
        <f t="shared" ca="1" si="4"/>
        <v>4389229.3499999996</v>
      </c>
      <c r="N11" s="498">
        <f t="shared" ca="1" si="4"/>
        <v>3651775.9000000004</v>
      </c>
      <c r="O11" s="498">
        <f t="shared" ca="1" si="1"/>
        <v>90.655322801907971</v>
      </c>
      <c r="P11" s="498">
        <f t="shared" ca="1" si="2"/>
        <v>83.198566509175492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4028198</v>
      </c>
      <c r="M13" s="93">
        <f t="shared" ca="1" si="5"/>
        <v>4389229.3499999996</v>
      </c>
      <c r="N13" s="93">
        <f t="shared" ca="1" si="5"/>
        <v>3651775.9000000004</v>
      </c>
      <c r="O13" s="93">
        <f t="shared" ca="1" si="1"/>
        <v>90.655322801907971</v>
      </c>
      <c r="P13" s="93">
        <f t="shared" ca="1" si="2"/>
        <v>83.198566509175492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4270953</v>
      </c>
      <c r="N18" s="22">
        <f t="shared" ca="1" si="8"/>
        <v>3722355.35</v>
      </c>
      <c r="O18" s="22">
        <f t="shared" ref="O18:O26" ca="1" si="9">IF(L18&gt;0,N18*100/L18,0)</f>
        <v>95.231227078698979</v>
      </c>
      <c r="P18" s="22">
        <f t="shared" ref="P18:P26" ca="1" si="10">IF(M18&gt;0,N18*100/M18,0)</f>
        <v>87.155146638232736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4270953</v>
      </c>
      <c r="N20" s="30">
        <f t="shared" ca="1" si="11"/>
        <v>3722355.35</v>
      </c>
      <c r="O20" s="30">
        <f t="shared" ca="1" si="9"/>
        <v>95.231227078698979</v>
      </c>
      <c r="P20" s="30">
        <f t="shared" ca="1" si="10"/>
        <v>87.155146638232736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3597953</v>
      </c>
      <c r="N21" s="498">
        <f t="shared" ca="1" si="12"/>
        <v>3049355.35</v>
      </c>
      <c r="O21" s="498">
        <f t="shared" ca="1" si="9"/>
        <v>94.268510289032704</v>
      </c>
      <c r="P21" s="498">
        <f t="shared" ca="1" si="10"/>
        <v>84.752506494665155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3597953</v>
      </c>
      <c r="N23" s="93">
        <f t="shared" ca="1" si="13"/>
        <v>3049355.35</v>
      </c>
      <c r="O23" s="93">
        <f t="shared" ca="1" si="9"/>
        <v>94.268510289032704</v>
      </c>
      <c r="P23" s="93">
        <f t="shared" ca="1" si="10"/>
        <v>84.752506494665155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793443</v>
      </c>
      <c r="M28" s="22">
        <f t="shared" ca="1" si="16"/>
        <v>791276.35</v>
      </c>
      <c r="N28" s="22">
        <f t="shared" si="16"/>
        <v>602420.55000000005</v>
      </c>
      <c r="O28" s="22">
        <f t="shared" ref="O28:O37" ca="1" si="17">IF(L28&gt;0,N28*100/L28,0)</f>
        <v>75.924867948926391</v>
      </c>
      <c r="P28" s="22">
        <f t="shared" ref="P28:P37" ca="1" si="18">IF(M28&gt;0,N28*100/M28,0)</f>
        <v>76.132763224883462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793443</v>
      </c>
      <c r="M30" s="30">
        <f t="shared" ca="1" si="19"/>
        <v>791276.35</v>
      </c>
      <c r="N30" s="30">
        <f t="shared" si="19"/>
        <v>602420.55000000005</v>
      </c>
      <c r="O30" s="30">
        <f t="shared" ca="1" si="17"/>
        <v>75.924867948926391</v>
      </c>
      <c r="P30" s="30">
        <f t="shared" ca="1" si="18"/>
        <v>76.132763224883462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793443</v>
      </c>
      <c r="M31" s="498">
        <f t="shared" ca="1" si="20"/>
        <v>791276.35</v>
      </c>
      <c r="N31" s="498">
        <f t="shared" si="20"/>
        <v>602420.55000000005</v>
      </c>
      <c r="O31" s="498">
        <f t="shared" ca="1" si="17"/>
        <v>75.924867948926391</v>
      </c>
      <c r="P31" s="498">
        <f t="shared" ca="1" si="18"/>
        <v>76.132763224883462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793443</v>
      </c>
      <c r="M33" s="93">
        <f t="shared" ca="1" si="21"/>
        <v>791276.35</v>
      </c>
      <c r="N33" s="93">
        <f t="shared" si="21"/>
        <v>602420.55000000005</v>
      </c>
      <c r="O33" s="93">
        <f t="shared" ca="1" si="17"/>
        <v>75.924867948926391</v>
      </c>
      <c r="P33" s="93">
        <f t="shared" ca="1" si="18"/>
        <v>76.132763224883462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3908755</v>
      </c>
      <c r="M37" s="858">
        <f t="shared" ca="1" si="24"/>
        <v>4270953</v>
      </c>
      <c r="N37" s="858">
        <f t="shared" ca="1" si="24"/>
        <v>3722355.35</v>
      </c>
      <c r="O37" s="858">
        <f t="shared" ca="1" si="17"/>
        <v>95.231227078698979</v>
      </c>
      <c r="P37" s="858">
        <f t="shared" ca="1" si="18"/>
        <v>87.155146638232736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662478</v>
      </c>
      <c r="N41" s="85">
        <f t="shared" ca="1" si="25"/>
        <v>602118</v>
      </c>
      <c r="O41" s="85">
        <f t="shared" ref="O41:O49" ca="1" si="26">IF(L41&gt;0,N41*100/L41,0)</f>
        <v>98.056835762560056</v>
      </c>
      <c r="P41" s="85">
        <f t="shared" ref="P41:P49" ca="1" si="27">IF(M41&gt;0,N41*100/M41,0)</f>
        <v>90.888754041643651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662478</v>
      </c>
      <c r="N43" s="92">
        <f t="shared" ca="1" si="28"/>
        <v>602118</v>
      </c>
      <c r="O43" s="92">
        <f t="shared" ca="1" si="26"/>
        <v>98.056835762560056</v>
      </c>
      <c r="P43" s="92">
        <f t="shared" ca="1" si="27"/>
        <v>90.888754041643651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662478</v>
      </c>
      <c r="N44" s="498">
        <f t="shared" ca="1" si="29"/>
        <v>602118</v>
      </c>
      <c r="O44" s="498">
        <f t="shared" ca="1" si="26"/>
        <v>98.056835762560056</v>
      </c>
      <c r="P44" s="498">
        <f t="shared" ca="1" si="27"/>
        <v>90.888754041643651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IFERROR(__xludf.DUMMYFUNCTION("IMPORTRANGE(""https://docs.google.com/spreadsheets/d/1MeEWN-I1oV_STSDYn1IFDPWt_1FKiwhDph83XaGc0o0/edit?usp=sharing"",""งบพรบ!R78"")"),662478)</f>
        <v>662478</v>
      </c>
      <c r="N46" s="93">
        <f ca="1">IFERROR(__xludf.DUMMYFUNCTION("IMPORTRANGE(""https://docs.google.com/spreadsheets/d/1MeEWN-I1oV_STSDYn1IFDPWt_1FKiwhDph83XaGc0o0/edit?usp=sharing"",""งบพรบ!T78"")"),602118)</f>
        <v>602118</v>
      </c>
      <c r="O46" s="93">
        <f t="shared" ca="1" si="26"/>
        <v>98.056835762560056</v>
      </c>
      <c r="P46" s="93">
        <f t="shared" ca="1" si="27"/>
        <v>90.888754041643651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1120200</v>
      </c>
      <c r="N53" s="116">
        <f t="shared" ca="1" si="31"/>
        <v>1088059.24</v>
      </c>
      <c r="O53" s="116">
        <f t="shared" ref="O53:O61" ca="1" si="32">IF(L53&gt;0,N53*100/L53,0)</f>
        <v>98.887507043533589</v>
      </c>
      <c r="P53" s="116">
        <f t="shared" ref="P53:P61" ca="1" si="33">IF(M53&gt;0,N53*100/M53,0)</f>
        <v>97.130801642563824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1120200</v>
      </c>
      <c r="N55" s="123">
        <f t="shared" ca="1" si="34"/>
        <v>1088059.24</v>
      </c>
      <c r="O55" s="123">
        <f t="shared" ca="1" si="32"/>
        <v>98.887507043533589</v>
      </c>
      <c r="P55" s="123">
        <f t="shared" ca="1" si="33"/>
        <v>97.130801642563824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770200</v>
      </c>
      <c r="N56" s="498">
        <f t="shared" ca="1" si="35"/>
        <v>738059.24</v>
      </c>
      <c r="O56" s="498">
        <f t="shared" ca="1" si="32"/>
        <v>98.368551246168195</v>
      </c>
      <c r="P56" s="498">
        <f t="shared" ca="1" si="33"/>
        <v>95.826959231368477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IFERROR(__xludf.DUMMYFUNCTION("IMPORTRANGE(""https://docs.google.com/spreadsheets/d/1MeEWN-I1oV_STSDYn1IFDPWt_1FKiwhDph83XaGc0o0/edit?usp=sharing"",""งบพรบ!AB78"")"),770200)</f>
        <v>770200</v>
      </c>
      <c r="N58" s="93">
        <f ca="1">IFERROR(__xludf.DUMMYFUNCTION("IMPORTRANGE(""https://docs.google.com/spreadsheets/d/1MeEWN-I1oV_STSDYn1IFDPWt_1FKiwhDph83XaGc0o0/edit?usp=sharing"",""งบพรบ!AD78"")"),738059.24)</f>
        <v>738059.24</v>
      </c>
      <c r="O58" s="93">
        <f t="shared" ca="1" si="32"/>
        <v>98.368551246168195</v>
      </c>
      <c r="P58" s="93">
        <f t="shared" ca="1" si="33"/>
        <v>95.826959231368477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26440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80.571104387291982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26440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80.571104387291982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26440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80.571104387291982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IFERROR(__xludf.DUMMYFUNCTION("IMPORTRANGE(""https://docs.google.com/spreadsheets/d/1MeEWN-I1oV_STSDYn1IFDPWt_1FKiwhDph83XaGc0o0/edit?usp=sharing"",""งบพรบ!AV78"")"),26440)</f>
        <v>26440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80.571104387291982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303310</v>
      </c>
      <c r="N132" s="155">
        <f t="shared" ca="1" si="69"/>
        <v>248410</v>
      </c>
      <c r="O132" s="155">
        <f t="shared" ref="O132:O140" ca="1" si="70">IF(L132&gt;0,N132*100/L132,0)</f>
        <v>81.899706570835122</v>
      </c>
      <c r="P132" s="155">
        <f t="shared" ref="P132:P140" ca="1" si="71">IF(M132&gt;0,N132*100/M132,0)</f>
        <v>81.899706570835122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303310</v>
      </c>
      <c r="N134" s="93">
        <f t="shared" ca="1" si="72"/>
        <v>248410</v>
      </c>
      <c r="O134" s="93">
        <f t="shared" ca="1" si="70"/>
        <v>81.899706570835122</v>
      </c>
      <c r="P134" s="93">
        <f t="shared" ca="1" si="71"/>
        <v>81.899706570835122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97310</v>
      </c>
      <c r="N135" s="498">
        <f t="shared" ca="1" si="73"/>
        <v>42410</v>
      </c>
      <c r="O135" s="498">
        <f t="shared" ca="1" si="70"/>
        <v>43.582365635597576</v>
      </c>
      <c r="P135" s="498">
        <f t="shared" ca="1" si="71"/>
        <v>43.582365635597576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IFERROR(__xludf.DUMMYFUNCTION("IMPORTRANGE(""https://docs.google.com/spreadsheets/d/1MeEWN-I1oV_STSDYn1IFDPWt_1FKiwhDph83XaGc0o0/edit?usp=sharing"",""งบพรบ!BP78"")"),97310)</f>
        <v>97310</v>
      </c>
      <c r="N137" s="93">
        <f ca="1">IFERROR(__xludf.DUMMYFUNCTION("IMPORTRANGE(""https://docs.google.com/spreadsheets/d/1MeEWN-I1oV_STSDYn1IFDPWt_1FKiwhDph83XaGc0o0/edit?usp=sharing"",""งบพรบ!BR78"")"),42410)</f>
        <v>42410</v>
      </c>
      <c r="O137" s="93">
        <f t="shared" ca="1" si="70"/>
        <v>43.582365635597576</v>
      </c>
      <c r="P137" s="93">
        <f t="shared" ca="1" si="71"/>
        <v>43.582365635597576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68795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59.590086488843667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68795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59.590086488843667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68795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59.590086488843667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IFERROR(__xludf.DUMMYFUNCTION("IMPORTRANGE(""https://docs.google.com/spreadsheets/d/1MeEWN-I1oV_STSDYn1IFDPWt_1FKiwhDph83XaGc0o0/edit?usp=sharing"",""งบพรบ!CJ78"")"),68795)</f>
        <v>68795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59.590086488843667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691840</v>
      </c>
      <c r="N181" s="155">
        <f t="shared" ca="1" si="92"/>
        <v>581508.63</v>
      </c>
      <c r="O181" s="155">
        <f t="shared" ref="O181:O189" ca="1" si="93">IF(L181&gt;0,N181*100/L181,0)</f>
        <v>86.354117909117903</v>
      </c>
      <c r="P181" s="155">
        <f t="shared" ref="P181:P189" ca="1" si="94">IF(M181&gt;0,N181*100/M181,0)</f>
        <v>84.052473115171139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691840</v>
      </c>
      <c r="N183" s="93">
        <f t="shared" ca="1" si="95"/>
        <v>581508.63</v>
      </c>
      <c r="O183" s="93">
        <f t="shared" ca="1" si="93"/>
        <v>86.354117909117903</v>
      </c>
      <c r="P183" s="93">
        <f t="shared" ca="1" si="94"/>
        <v>84.052473115171139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691840</v>
      </c>
      <c r="N184" s="498">
        <f t="shared" ca="1" si="96"/>
        <v>581508.63</v>
      </c>
      <c r="O184" s="498">
        <f t="shared" ca="1" si="93"/>
        <v>86.354117909117903</v>
      </c>
      <c r="P184" s="498">
        <f t="shared" ca="1" si="94"/>
        <v>84.052473115171139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IFERROR(__xludf.DUMMYFUNCTION("IMPORTRANGE(""https://docs.google.com/spreadsheets/d/1MeEWN-I1oV_STSDYn1IFDPWt_1FKiwhDph83XaGc0o0/edit?usp=sharing"",""งบพรบ!CT78"")"),691840)</f>
        <v>691840</v>
      </c>
      <c r="N186" s="93">
        <f ca="1">IFERROR(__xludf.DUMMYFUNCTION("IMPORTRANGE(""https://docs.google.com/spreadsheets/d/1MeEWN-I1oV_STSDYn1IFDPWt_1FKiwhDph83XaGc0o0/edit?usp=sharing"",""งบพรบ!CV78"")"),581508.63)</f>
        <v>581508.63</v>
      </c>
      <c r="O186" s="93">
        <f t="shared" ca="1" si="93"/>
        <v>86.354117909117903</v>
      </c>
      <c r="P186" s="93">
        <f t="shared" ca="1" si="94"/>
        <v>84.052473115171139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249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54+55+53+87</f>
        <v>249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6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6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6">
        <v>6494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6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2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25000</v>
      </c>
      <c r="K216" s="273">
        <f t="shared" ca="1" si="102"/>
        <v>50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25000</v>
      </c>
      <c r="K224" s="163">
        <f t="shared" ca="1" si="104"/>
        <v>50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249932.32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134633.32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29760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4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249932.32</v>
      </c>
      <c r="O238" s="155">
        <f ca="1">IF(L238&gt;0,N238*100/L238,0)</f>
        <v>85.21388339584044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69">
        <f>132153.32+2480</f>
        <v>134633.32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69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69">
        <f>9980+9780+10000</f>
        <v>29760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>
        <v>4</v>
      </c>
      <c r="J247" s="215">
        <v>4</v>
      </c>
      <c r="K247" s="498">
        <f t="shared" si="112"/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173700</v>
      </c>
      <c r="N261" s="155">
        <f t="shared" ca="1" si="116"/>
        <v>154340.60999999999</v>
      </c>
      <c r="O261" s="155">
        <f t="shared" ref="O261:O269" ca="1" si="117">IF(L261&gt;0,N261*100/L261,0)</f>
        <v>88.854697754749552</v>
      </c>
      <c r="P261" s="155">
        <f t="shared" ref="P261:P269" ca="1" si="118">IF(M261&gt;0,N261*100/M261,0)</f>
        <v>88.854697754749552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173700</v>
      </c>
      <c r="N263" s="93">
        <f t="shared" ca="1" si="119"/>
        <v>154340.60999999999</v>
      </c>
      <c r="O263" s="93">
        <f t="shared" ca="1" si="117"/>
        <v>88.854697754749552</v>
      </c>
      <c r="P263" s="93">
        <f t="shared" ca="1" si="118"/>
        <v>88.854697754749552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173700</v>
      </c>
      <c r="N264" s="498">
        <f t="shared" ca="1" si="120"/>
        <v>154340.60999999999</v>
      </c>
      <c r="O264" s="498">
        <f t="shared" ca="1" si="117"/>
        <v>88.854697754749552</v>
      </c>
      <c r="P264" s="498">
        <f t="shared" ca="1" si="118"/>
        <v>88.854697754749552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IFERROR(__xludf.DUMMYFUNCTION("IMPORTRANGE(""https://docs.google.com/spreadsheets/d/1MeEWN-I1oV_STSDYn1IFDPWt_1FKiwhDph83XaGc0o0/edit?usp=sharing"",""งบพรบ!DD78"")"),173700)</f>
        <v>173700</v>
      </c>
      <c r="N266" s="93">
        <f ca="1">IFERROR(__xludf.DUMMYFUNCTION("IMPORTRANGE(""https://docs.google.com/spreadsheets/d/1MeEWN-I1oV_STSDYn1IFDPWt_1FKiwhDph83XaGc0o0/edit?usp=sharing"",""งบพรบ!DF78"")"),154340.61)</f>
        <v>154340.60999999999</v>
      </c>
      <c r="O266" s="93">
        <f t="shared" ca="1" si="117"/>
        <v>88.854697754749552</v>
      </c>
      <c r="P266" s="93">
        <f t="shared" ca="1" si="118"/>
        <v>88.854697754749552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100400</v>
      </c>
      <c r="N298" s="155">
        <f t="shared" ca="1" si="135"/>
        <v>75702</v>
      </c>
      <c r="O298" s="155">
        <f t="shared" ref="O298:O306" ca="1" si="136">IF(L298&gt;0,N298*100/L298,0)</f>
        <v>91.871359223300971</v>
      </c>
      <c r="P298" s="155">
        <f t="shared" ref="P298:P306" ca="1" si="137">IF(M298&gt;0,N298*100/M298,0)</f>
        <v>75.400398406374507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100400</v>
      </c>
      <c r="N300" s="93">
        <f t="shared" ca="1" si="138"/>
        <v>75702</v>
      </c>
      <c r="O300" s="93">
        <f t="shared" ca="1" si="136"/>
        <v>91.871359223300971</v>
      </c>
      <c r="P300" s="93">
        <f t="shared" ca="1" si="137"/>
        <v>75.400398406374507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100400</v>
      </c>
      <c r="N301" s="498">
        <f t="shared" ca="1" si="139"/>
        <v>75702</v>
      </c>
      <c r="O301" s="498">
        <f t="shared" ca="1" si="136"/>
        <v>91.871359223300971</v>
      </c>
      <c r="P301" s="498">
        <f t="shared" ca="1" si="137"/>
        <v>75.400398406374507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IFERROR(__xludf.DUMMYFUNCTION("IMPORTRANGE(""https://docs.google.com/spreadsheets/d/1MeEWN-I1oV_STSDYn1IFDPWt_1FKiwhDph83XaGc0o0/edit?usp=sharing"",""งบพรบ!DX78"")"),100400)</f>
        <v>100400</v>
      </c>
      <c r="N303" s="93">
        <f ca="1">IFERROR(__xludf.DUMMYFUNCTION("IMPORTRANGE(""https://docs.google.com/spreadsheets/d/1MeEWN-I1oV_STSDYn1IFDPWt_1FKiwhDph83XaGc0o0/edit?usp=sharing"",""งบพรบ!DZ78"")"),75702)</f>
        <v>75702</v>
      </c>
      <c r="O303" s="93">
        <f t="shared" ca="1" si="136"/>
        <v>91.871359223300971</v>
      </c>
      <c r="P303" s="93">
        <f t="shared" ca="1" si="137"/>
        <v>75.400398406374507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3294</v>
      </c>
      <c r="K327" s="446">
        <f ca="1">IF(I327&gt;0,J327*100/I327,0)</f>
        <v>205.875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151321.98000000001</v>
      </c>
      <c r="O328" s="155">
        <f t="shared" ref="O328:O336" ca="1" si="150">IF(L328&gt;0,N328*100/L328,0)</f>
        <v>86.966655172413809</v>
      </c>
      <c r="P328" s="155">
        <f t="shared" ref="P328:P336" ca="1" si="151">IF(M328&gt;0,N328*100/M328,0)</f>
        <v>85.734832861189815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151321.98000000001</v>
      </c>
      <c r="O330" s="93">
        <f t="shared" ca="1" si="150"/>
        <v>86.966655172413809</v>
      </c>
      <c r="P330" s="93">
        <f t="shared" ca="1" si="151"/>
        <v>85.734832861189815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176500</v>
      </c>
      <c r="N331" s="498">
        <f t="shared" ca="1" si="153"/>
        <v>151321.98000000001</v>
      </c>
      <c r="O331" s="498">
        <f t="shared" ca="1" si="150"/>
        <v>86.966655172413809</v>
      </c>
      <c r="P331" s="498">
        <f t="shared" ca="1" si="151"/>
        <v>85.734832861189815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IFERROR(__xludf.DUMMYFUNCTION("IMPORTRANGE(""https://docs.google.com/spreadsheets/d/1MeEWN-I1oV_STSDYn1IFDPWt_1FKiwhDph83XaGc0o0/edit?usp=sharing"",""งบพรบ!ER78"")"),176500)</f>
        <v>176500</v>
      </c>
      <c r="N333" s="93">
        <f ca="1">IFERROR(__xludf.DUMMYFUNCTION("IMPORTRANGE(""https://docs.google.com/spreadsheets/d/1MeEWN-I1oV_STSDYn1IFDPWt_1FKiwhDph83XaGc0o0/edit?usp=sharing"",""งบพรบ!ET78"")"),151321.98)</f>
        <v>151321.98000000001</v>
      </c>
      <c r="O333" s="93">
        <f t="shared" ca="1" si="150"/>
        <v>86.966655172413809</v>
      </c>
      <c r="P333" s="93">
        <f t="shared" ca="1" si="151"/>
        <v>85.734832861189815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IFERROR(__xludf.DUMMYFUNCTION("IMPORTRANGE(""https://docs.google.com/spreadsheets/d/1kVcqe37tkHyjCSG3S0O1AXqVkqjo8mSIZil3BcpIysc/edit?usp=sharing"",""ศูนย์!D78"")"),3047)</f>
        <v>3047</v>
      </c>
      <c r="K338" s="498">
        <f ca="1">IF(I338&gt;0,J338*100/I338,0)</f>
        <v>190.4375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IFERROR(__xludf.DUMMYFUNCTION("IMPORTRANGE(""https://docs.google.com/spreadsheets/d/1kVcqe37tkHyjCSG3S0O1AXqVkqjo8mSIZil3BcpIysc/edit?usp=sharing"",""ศูนย์!E78"")"),8)</f>
        <v>8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IFERROR(__xludf.DUMMYFUNCTION("IMPORTRANGE(""https://docs.google.com/spreadsheets/d/1kVcqe37tkHyjCSG3S0O1AXqVkqjo8mSIZil3BcpIysc/edit?usp=sharing"",""ศูนย์!F78"")"),247)</f>
        <v>247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905290</v>
      </c>
      <c r="N345" s="155">
        <f t="shared" ca="1" si="155"/>
        <v>716596.89</v>
      </c>
      <c r="O345" s="155">
        <f t="shared" ref="O345:O353" ca="1" si="156">IF(L345&gt;0,N345*100/L345,0)</f>
        <v>103.09411586988735</v>
      </c>
      <c r="P345" s="155">
        <f t="shared" ref="P345:P353" ca="1" si="157">IF(M345&gt;0,N345*100/M345,0)</f>
        <v>79.15661169349049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905290</v>
      </c>
      <c r="N347" s="93">
        <f t="shared" ca="1" si="158"/>
        <v>716596.89</v>
      </c>
      <c r="O347" s="93">
        <f t="shared" ca="1" si="156"/>
        <v>103.09411586988735</v>
      </c>
      <c r="P347" s="93">
        <f t="shared" ca="1" si="157"/>
        <v>79.15661169349049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830290</v>
      </c>
      <c r="N348" s="498">
        <f t="shared" ca="1" si="159"/>
        <v>641596.89</v>
      </c>
      <c r="O348" s="498">
        <f t="shared" ca="1" si="156"/>
        <v>103.63547949409617</v>
      </c>
      <c r="P348" s="498">
        <f t="shared" ca="1" si="157"/>
        <v>77.273830830191855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IFERROR(__xludf.DUMMYFUNCTION("IMPORTRANGE(""https://docs.google.com/spreadsheets/d/1MeEWN-I1oV_STSDYn1IFDPWt_1FKiwhDph83XaGc0o0/edit?usp=sharing"",""งบพรบ!FB78"")"),830290)</f>
        <v>830290</v>
      </c>
      <c r="N350" s="93">
        <f ca="1">IFERROR(__xludf.DUMMYFUNCTION("IMPORTRANGE(""https://docs.google.com/spreadsheets/d/1MeEWN-I1oV_STSDYn1IFDPWt_1FKiwhDph83XaGc0o0/edit?usp=sharing"",""งบพรบ!FD78"")"),641596.89)</f>
        <v>641596.89</v>
      </c>
      <c r="O350" s="93">
        <f t="shared" ca="1" si="156"/>
        <v>103.63547949409617</v>
      </c>
      <c r="P350" s="93">
        <f t="shared" ca="1" si="157"/>
        <v>77.273830830191855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175</v>
      </c>
      <c r="K355" s="466">
        <f ca="1">IF(I355&gt;0,J355*100/I355,0)</f>
        <v>70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IFERROR(__xludf.DUMMYFUNCTION("IMPORTRANGE(""https://docs.google.com/spreadsheets/d/1XWAQStnk-4SwqDmLtmXYiTMKHgktTP8We1SCoS47DrQ/edit?usp=sharing"",""จัดที่ดิน!W78"")"),337)</f>
        <v>337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IFERROR(__xludf.DUMMYFUNCTION("IMPORTRANGE(""https://docs.google.com/spreadsheets/d/1XWAQStnk-4SwqDmLtmXYiTMKHgktTP8We1SCoS47DrQ/edit?usp=sharing"",""จัดที่ดิน!X78"")"),2299.61)</f>
        <v>2299.61</v>
      </c>
      <c r="K359" s="498">
        <f t="shared" ca="1" si="161"/>
        <v>76.14602649006622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IFERROR(__xludf.DUMMYFUNCTION("IMPORTRANGE(""https://docs.google.com/spreadsheets/d/1XWAQStnk-4SwqDmLtmXYiTMKHgktTP8We1SCoS47DrQ/edit?usp=sharing"",""จัดที่ดิน!Y78"")"),321)</f>
        <v>321</v>
      </c>
      <c r="K360" s="498">
        <f t="shared" ca="1" si="161"/>
        <v>128.4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IFERROR(__xludf.DUMMYFUNCTION("IMPORTRANGE(""https://docs.google.com/spreadsheets/d/1XWAQStnk-4SwqDmLtmXYiTMKHgktTP8We1SCoS47DrQ/edit?usp=sharing"",""จัดที่ดิน!Z78"")"),2234.92)</f>
        <v>2234.92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IFERROR(__xludf.DUMMYFUNCTION("IMPORTRANGE(""https://docs.google.com/spreadsheets/d/1XWAQStnk-4SwqDmLtmXYiTMKHgktTP8We1SCoS47DrQ/edit?usp=sharing"",""จัดที่ดิน!AA78"")"),175)</f>
        <v>175</v>
      </c>
      <c r="K362" s="498">
        <f t="shared" ca="1" si="161"/>
        <v>70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IFERROR(__xludf.DUMMYFUNCTION("IMPORTRANGE(""https://docs.google.com/spreadsheets/d/1XWAQStnk-4SwqDmLtmXYiTMKHgktTP8We1SCoS47DrQ/edit?usp=sharing"",""จัดที่ดิน!AB78"")"),1321.93)</f>
        <v>1321.93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950</v>
      </c>
      <c r="J364" s="479">
        <f t="shared" ca="1" si="162"/>
        <v>529</v>
      </c>
      <c r="K364" s="480">
        <f t="shared" ca="1" si="161"/>
        <v>55.684210526315788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167</v>
      </c>
      <c r="K365" s="492">
        <f t="shared" ca="1" si="161"/>
        <v>111.33333333333333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IFERROR(__xludf.DUMMYFUNCTION("IMPORTRANGE(""https://docs.google.com/spreadsheets/d/1XWAQStnk-4SwqDmLtmXYiTMKHgktTP8We1SCoS47DrQ/edit?usp=sharing"",""จัดที่ดิน!E78"")"),177)</f>
        <v>177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IFERROR(__xludf.DUMMYFUNCTION("IMPORTRANGE(""https://docs.google.com/spreadsheets/d/1XWAQStnk-4SwqDmLtmXYiTMKHgktTP8We1SCoS47DrQ/edit?usp=sharing"",""จัดที่ดิน!F78"")"),1257.73)</f>
        <v>1257.73</v>
      </c>
      <c r="K369" s="498">
        <f t="shared" ca="1" si="163"/>
        <v>82.745394736842101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IFERROR(__xludf.DUMMYFUNCTION("IMPORTRANGE(""https://docs.google.com/spreadsheets/d/1XWAQStnk-4SwqDmLtmXYiTMKHgktTP8We1SCoS47DrQ/edit?usp=sharing"",""จัดที่ดิน!G78"")"),182)</f>
        <v>182</v>
      </c>
      <c r="K370" s="498">
        <f t="shared" ca="1" si="163"/>
        <v>121.33333333333333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IFERROR(__xludf.DUMMYFUNCTION("IMPORTRANGE(""https://docs.google.com/spreadsheets/d/1XWAQStnk-4SwqDmLtmXYiTMKHgktTP8We1SCoS47DrQ/edit?usp=sharing"",""จัดที่ดิน!H78"")"),1328.42)</f>
        <v>1328.42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IFERROR(__xludf.DUMMYFUNCTION("IMPORTRANGE(""https://docs.google.com/spreadsheets/d/1XWAQStnk-4SwqDmLtmXYiTMKHgktTP8We1SCoS47DrQ/edit?usp=sharing"",""จัดที่ดิน!I78"")"),167)</f>
        <v>167</v>
      </c>
      <c r="K372" s="498">
        <f t="shared" ca="1" si="163"/>
        <v>111.33333333333333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IFERROR(__xludf.DUMMYFUNCTION("IMPORTRANGE(""https://docs.google.com/spreadsheets/d/1XWAQStnk-4SwqDmLtmXYiTMKHgktTP8We1SCoS47DrQ/edit?usp=sharing"",""จัดที่ดิน!J78"")"),1256.39)</f>
        <v>1256.3900000000001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IFERROR(__xludf.DUMMYFUNCTION("IMPORTRANGE(""https://docs.google.com/spreadsheets/d/1QqKyyYR6Q21VydFLVH3TRQUabQu_ym0Zz7PgGX0-kHA/edit?usp=sharing"",""แผน!EU78"")"),800)</f>
        <v>800</v>
      </c>
      <c r="J374" s="491">
        <f ca="1">J381</f>
        <v>362</v>
      </c>
      <c r="K374" s="492">
        <f t="shared" ca="1" si="163"/>
        <v>45.25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IFERROR(__xludf.DUMMYFUNCTION("IMPORTRANGE(""https://docs.google.com/spreadsheets/d/1XWAQStnk-4SwqDmLtmXYiTMKHgktTP8We1SCoS47DrQ/edit?usp=sharing"",""จัดที่ดิน!AH78"")"),160)</f>
        <v>160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IFERROR(__xludf.DUMMYFUNCTION("IMPORTRANGE(""https://docs.google.com/spreadsheets/d/1XWAQStnk-4SwqDmLtmXYiTMKHgktTP8We1SCoS47DrQ/edit?usp=sharing"",""จัดที่ดิน!AI78"")"),1041.88)</f>
        <v>1041.8800000000001</v>
      </c>
      <c r="K378" s="498">
        <f t="shared" ca="1" si="164"/>
        <v>69.458666666666673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IFERROR(__xludf.DUMMYFUNCTION("IMPORTRANGE(""https://docs.google.com/spreadsheets/d/1QqKyyYR6Q21VydFLVH3TRQUabQu_ym0Zz7PgGX0-kHA/edit?usp=sharing"",""แผน!EU78"")"),800)</f>
        <v>800</v>
      </c>
      <c r="J379" s="270">
        <f ca="1">IFERROR(__xludf.DUMMYFUNCTION("IMPORTRANGE(""https://docs.google.com/spreadsheets/d/1XWAQStnk-4SwqDmLtmXYiTMKHgktTP8We1SCoS47DrQ/edit?usp=sharing"",""จัดที่ดิน!AJ78"")"),493)</f>
        <v>493</v>
      </c>
      <c r="K379" s="498">
        <f t="shared" ca="1" si="164"/>
        <v>61.625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IFERROR(__xludf.DUMMYFUNCTION("IMPORTRANGE(""https://docs.google.com/spreadsheets/d/1XWAQStnk-4SwqDmLtmXYiTMKHgktTP8We1SCoS47DrQ/edit?usp=sharing"",""จัดที่ดิน!AK78"")"),4478.24)</f>
        <v>4478.24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IFERROR(__xludf.DUMMYFUNCTION("IMPORTRANGE(""https://docs.google.com/spreadsheets/d/1QqKyyYR6Q21VydFLVH3TRQUabQu_ym0Zz7PgGX0-kHA/edit?usp=sharing"",""แผน!EU78"")"),800)</f>
        <v>800</v>
      </c>
      <c r="J381" s="270">
        <f ca="1">IFERROR(__xludf.DUMMYFUNCTION("IMPORTRANGE(""https://docs.google.com/spreadsheets/d/1XWAQStnk-4SwqDmLtmXYiTMKHgktTP8We1SCoS47DrQ/edit?usp=sharing"",""จัดที่ดิน!AL78"")"),362)</f>
        <v>362</v>
      </c>
      <c r="K381" s="498">
        <f t="shared" ca="1" si="164"/>
        <v>45.25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IFERROR(__xludf.DUMMYFUNCTION("IMPORTRANGE(""https://docs.google.com/spreadsheets/d/1XWAQStnk-4SwqDmLtmXYiTMKHgktTP8We1SCoS47DrQ/edit?usp=sharing"",""จัดที่ดิน!AM78"")"),3637.27999999999)</f>
        <v>3637.2799999999902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IFERROR(__xludf.DUMMYFUNCTION("IMPORTRANGE(""https://docs.google.com/spreadsheets/d/1XWAQStnk-4SwqDmLtmXYiTMKHgktTP8We1SCoS47DrQ/edit?usp=sharing"",""จัดที่ดิน!AP78"")"),16)</f>
        <v>16</v>
      </c>
      <c r="K385" s="506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793443</v>
      </c>
      <c r="M414" s="553">
        <f t="shared" ca="1" si="181"/>
        <v>791276.35</v>
      </c>
      <c r="N414" s="553">
        <f t="shared" si="181"/>
        <v>602420.55000000005</v>
      </c>
      <c r="O414" s="553">
        <f ca="1">IF(L414&gt;0,N414*100/L414,0)</f>
        <v>75.924867948926391</v>
      </c>
      <c r="P414" s="553">
        <f ca="1">IF(M414&gt;0,N414*100/M414,0)</f>
        <v>76.132763224883462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32395</v>
      </c>
      <c r="O419" s="155">
        <f t="shared" ref="O419:O424" ca="1" si="185">IF(L419&gt;0,N419*100/L419,0)</f>
        <v>41.183574879227052</v>
      </c>
      <c r="P419" s="155">
        <f t="shared" ref="P419:P424" ca="1" si="186">IF(M419&gt;0,N419*100/M419,0)</f>
        <v>41.183574879227052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32395</v>
      </c>
      <c r="O421" s="93">
        <f t="shared" ca="1" si="185"/>
        <v>41.183574879227052</v>
      </c>
      <c r="P421" s="93">
        <f t="shared" ca="1" si="186"/>
        <v>41.183574879227052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32395</v>
      </c>
      <c r="O422" s="498">
        <f t="shared" ca="1" si="185"/>
        <v>41.183574879227052</v>
      </c>
      <c r="P422" s="498">
        <f t="shared" ca="1" si="186"/>
        <v>41.183574879227052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32395</v>
      </c>
      <c r="O424" s="93">
        <f t="shared" ca="1" si="185"/>
        <v>41.183574879227052</v>
      </c>
      <c r="P424" s="93">
        <f t="shared" ca="1" si="186"/>
        <v>41.183574879227052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22120+960+3080+1500</f>
        <v>27660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180</v>
      </c>
      <c r="K466" s="570">
        <f t="shared" ca="1" si="205"/>
        <v>90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182612</v>
      </c>
      <c r="O467" s="195">
        <f t="shared" ref="O467:O472" ca="1" si="207">IF(L467&gt;0,N467*100/L467,0)</f>
        <v>97.568429657571201</v>
      </c>
      <c r="P467" s="195">
        <f t="shared" ref="P467:P472" ca="1" si="208">IF(M467&gt;0,N467*100/M467,0)</f>
        <v>97.568429657571201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182612</v>
      </c>
      <c r="O469" s="93">
        <f t="shared" ca="1" si="207"/>
        <v>97.568429657571201</v>
      </c>
      <c r="P469" s="93">
        <f t="shared" ca="1" si="208"/>
        <v>97.568429657571201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182612</v>
      </c>
      <c r="O470" s="498">
        <f t="shared" ca="1" si="207"/>
        <v>97.568429657571201</v>
      </c>
      <c r="P470" s="498">
        <f t="shared" ca="1" si="208"/>
        <v>97.568429657571201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182612</v>
      </c>
      <c r="O472" s="93">
        <f t="shared" ca="1" si="207"/>
        <v>97.568429657571201</v>
      </c>
      <c r="P472" s="93">
        <f t="shared" ca="1" si="208"/>
        <v>97.568429657571201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4010+2968+88000+40000</f>
        <v>134978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4201+120+360+240+550+240+2840+1480</f>
        <v>10031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160</v>
      </c>
      <c r="K483" s="498">
        <f ca="1">IF(I483&gt;0,J483*100/I483,0)</f>
        <v>88.888888888888886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160</v>
      </c>
      <c r="K495" s="498">
        <f ca="1">IF(I495&gt;0,J495*100/I495,0)</f>
        <v>88.888888888888886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20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29942</v>
      </c>
      <c r="J543" s="686">
        <f t="shared" si="235"/>
        <v>29942.720000000001</v>
      </c>
      <c r="K543" s="687">
        <f t="shared" ca="1" si="234"/>
        <v>100.00240464898805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306175</v>
      </c>
      <c r="M544" s="155">
        <f t="shared" ca="1" si="236"/>
        <v>304008.34999999998</v>
      </c>
      <c r="N544" s="155">
        <f t="shared" si="236"/>
        <v>270697.86</v>
      </c>
      <c r="O544" s="155">
        <f t="shared" ref="O544:O549" ca="1" si="237">IF(L544&gt;0,N544*100/L544,0)</f>
        <v>88.412790071037804</v>
      </c>
      <c r="P544" s="155">
        <f t="shared" ref="P544:P549" ca="1" si="238">IF(M544&gt;0,N544*100/M544,0)</f>
        <v>89.042902933422724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306175</v>
      </c>
      <c r="M546" s="93">
        <f t="shared" ca="1" si="240"/>
        <v>304008.34999999998</v>
      </c>
      <c r="N546" s="93">
        <f t="shared" si="240"/>
        <v>270697.86</v>
      </c>
      <c r="O546" s="93">
        <f t="shared" ca="1" si="237"/>
        <v>88.412790071037804</v>
      </c>
      <c r="P546" s="93">
        <f t="shared" ca="1" si="238"/>
        <v>89.042902933422724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306175</v>
      </c>
      <c r="M547" s="498">
        <f t="shared" ca="1" si="241"/>
        <v>304008.34999999998</v>
      </c>
      <c r="N547" s="498">
        <f t="shared" si="241"/>
        <v>270697.86</v>
      </c>
      <c r="O547" s="498">
        <f t="shared" ca="1" si="237"/>
        <v>88.412790071037804</v>
      </c>
      <c r="P547" s="498">
        <f t="shared" ca="1" si="238"/>
        <v>89.042902933422724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IFERROR(__xludf.DUMMYFUNCTION("IMPORTRANGE(""https://docs.google.com/spreadsheets/d/1QqKyyYR6Q21VydFLVH3TRQUabQu_ym0Zz7PgGX0-kHA/edit?usp=sharing"",""แผน!HB78"")"),306175)</f>
        <v>306175</v>
      </c>
      <c r="M549" s="93">
        <f ca="1">L549-2166.65</f>
        <v>304008.34999999998</v>
      </c>
      <c r="N549" s="93">
        <f>N550+N551+N552+N553+N554</f>
        <v>270697.86</v>
      </c>
      <c r="O549" s="93">
        <f t="shared" ca="1" si="237"/>
        <v>88.412790071037804</v>
      </c>
      <c r="P549" s="93">
        <f t="shared" ca="1" si="238"/>
        <v>89.042902933422724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f>18230+8120+6750+6810+4662+9920</f>
        <v>54492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12566.67+12566.67+12566.67+12566.67+13000+12133.34+12133.34+13000+13000</f>
        <v>113533.36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4533+3508+17583+432+2240+1820+3380+1220+1920+1220+10760+3300+5667+1651+3800+2720+2256+2600+1480+2360+2580</f>
        <v>77030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29942</v>
      </c>
      <c r="J559" s="707">
        <f t="shared" si="245"/>
        <v>29942.720000000001</v>
      </c>
      <c r="K559" s="676">
        <f t="shared" ref="K559:K561" ca="1" si="246">IF(I559&gt;0,J559*100/I559,0)</f>
        <v>100.00240464898805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80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80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80">
        <f t="shared" ref="J576:J577" si="250">J578+J580+J582+J588+J590</f>
        <v>29942.720000000001</v>
      </c>
      <c r="K576" s="412">
        <f t="shared" ref="K576:K577" ca="1" si="251">IF(I576&gt;0,J576*100/I576,0)</f>
        <v>100.00240464898805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80">
        <f t="shared" si="250"/>
        <v>3752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27038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3427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415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59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415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59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2489.7199999999998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266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179.63</v>
      </c>
      <c r="J592" s="707">
        <f t="shared" si="253"/>
        <v>38.74</v>
      </c>
      <c r="K592" s="676">
        <f t="shared" ref="K592:K594" ca="1" si="254">IF(I592&gt;0,J592*100/I592,0)</f>
        <v>21.56655347102377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38.74</v>
      </c>
      <c r="K593" s="412">
        <f t="shared" ca="1" si="254"/>
        <v>21.56655347102377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8</v>
      </c>
      <c r="K594" s="412">
        <f t="shared" ca="1" si="254"/>
        <v>22.222222222222221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5.42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5.42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31.3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31.3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2.02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40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116715.69</v>
      </c>
      <c r="O629" s="195">
        <f t="shared" ref="O629:O634" ca="1" si="264">IF(L629&gt;0,N629*100/L629,0)</f>
        <v>52.706401137980087</v>
      </c>
      <c r="P629" s="195">
        <f t="shared" ref="P629:P634" ca="1" si="265">IF(M629&gt;0,N629*100/M629,0)</f>
        <v>52.706401137980087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116715.69</v>
      </c>
      <c r="O631" s="93">
        <f t="shared" ca="1" si="264"/>
        <v>52.706401137980087</v>
      </c>
      <c r="P631" s="93">
        <f t="shared" ca="1" si="265"/>
        <v>52.706401137980087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116715.69</v>
      </c>
      <c r="O632" s="498">
        <f t="shared" ca="1" si="264"/>
        <v>52.706401137980087</v>
      </c>
      <c r="P632" s="498">
        <f t="shared" ca="1" si="265"/>
        <v>52.706401137980087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116715.69</v>
      </c>
      <c r="O634" s="93">
        <f t="shared" ca="1" si="264"/>
        <v>52.706401137980087</v>
      </c>
      <c r="P634" s="93">
        <f t="shared" ca="1" si="265"/>
        <v>52.706401137980087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f>7250-400+40200-2000+1180+420</f>
        <v>46650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f>4896+14760</f>
        <v>19656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f>3780+6300</f>
        <v>10080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2350+2260+1600+5800+3380+9059.69+5680+3960+1000+5240</f>
        <v>40329.69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1</v>
      </c>
      <c r="K644" s="163">
        <f t="shared" ca="1" si="271"/>
        <v>100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IFERROR(__xludf.DUMMYFUNCTION("IMPORTRANGE(""https://docs.google.com/spreadsheets/d/1XWAQStnk-4SwqDmLtmXYiTMKHgktTP8We1SCoS47DrQ/edit?usp=sharing"",""จัดที่ดิน!AS78"")"),35)</f>
        <v>35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IFERROR(__xludf.DUMMYFUNCTION("IMPORTRANGE(""https://docs.google.com/spreadsheets/d/1XWAQStnk-4SwqDmLtmXYiTMKHgktTP8We1SCoS47DrQ/edit?usp=sharing"",""จัดที่ดิน!AT78"")"),14.03)</f>
        <v>14.03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IFERROR(__xludf.DUMMYFUNCTION("IMPORTRANGE(""https://docs.google.com/spreadsheets/d/1XWAQStnk-4SwqDmLtmXYiTMKHgktTP8We1SCoS47DrQ/edit?usp=sharing"",""จัดที่ดิน!AU78"")"),13)</f>
        <v>13</v>
      </c>
      <c r="K647" s="163">
        <f t="shared" ca="1" si="271"/>
        <v>32.5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IFERROR(__xludf.DUMMYFUNCTION("IMPORTRANGE(""https://docs.google.com/spreadsheets/d/1XWAQStnk-4SwqDmLtmXYiTMKHgktTP8We1SCoS47DrQ/edit?usp=sharing"",""จัดที่ดิน!AV78"")"),4.01)</f>
        <v>4.01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IFERROR(__xludf.DUMMYFUNCTION("IMPORTRANGE(""https://docs.google.com/spreadsheets/d/1XWAQStnk-4SwqDmLtmXYiTMKHgktTP8We1SCoS47DrQ/edit?usp=sharing"",""จัดที่ดิน!AW78"")"),13)</f>
        <v>13</v>
      </c>
      <c r="K649" s="163">
        <f t="shared" ca="1" si="271"/>
        <v>32.5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IFERROR(__xludf.DUMMYFUNCTION("IMPORTRANGE(""https://docs.google.com/spreadsheets/d/1XWAQStnk-4SwqDmLtmXYiTMKHgktTP8We1SCoS47DrQ/edit?usp=sharing"",""จัดที่ดิน!AX78"")"),4.01)</f>
        <v>4.01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IFERROR(__xludf.DUMMYFUNCTION("IMPORTRANGE(""https://docs.google.com/spreadsheets/d/19vJNZY_5yjcGF2XGBMNZRCAIB0Kwfpjp8YEOfu-bneM/edit?usp=sharing"",""งานกองทุน!F78"")"),1502813.76)</f>
        <v>1502813.76</v>
      </c>
      <c r="K821" s="498">
        <f t="shared" ref="K821:K828" ca="1" si="335">IF(I821&gt;0,J821*100/I821,0)</f>
        <v>53.135781483001701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IFERROR(__xludf.DUMMYFUNCTION("IMPORTRANGE(""https://docs.google.com/spreadsheets/d/19vJNZY_5yjcGF2XGBMNZRCAIB0Kwfpjp8YEOfu-bneM/edit?usp=sharing"",""งานกองทุน!E78"")"),102)</f>
        <v>102</v>
      </c>
      <c r="K822" s="498">
        <f t="shared" ca="1" si="335"/>
        <v>57.303370786516851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IFERROR(__xludf.DUMMYFUNCTION("IMPORTRANGE(""https://docs.google.com/spreadsheets/d/19vJNZY_5yjcGF2XGBMNZRCAIB0Kwfpjp8YEOfu-bneM/edit?usp=sharing"",""งานกองทุน!K78"")"),447889.81)</f>
        <v>447889.81</v>
      </c>
      <c r="K823" s="498">
        <f t="shared" ca="1" si="335"/>
        <v>21.815920507542888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IFERROR(__xludf.DUMMYFUNCTION("IMPORTRANGE(""https://docs.google.com/spreadsheets/d/19vJNZY_5yjcGF2XGBMNZRCAIB0Kwfpjp8YEOfu-bneM/edit?usp=sharing"",""งานกองทุน!J78"")"),72)</f>
        <v>72</v>
      </c>
      <c r="K824" s="498">
        <f t="shared" ca="1" si="335"/>
        <v>77.41935483870968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IFERROR(__xludf.DUMMYFUNCTION("IMPORTRANGE(""https://docs.google.com/spreadsheets/d/19vJNZY_5yjcGF2XGBMNZRCAIB0Kwfpjp8YEOfu-bneM/edit?usp=sharing"",""งานกองทุน!U78"")"),2420000)</f>
        <v>2420000</v>
      </c>
      <c r="K827" s="498">
        <f t="shared" ca="1" si="335"/>
        <v>106.14035087719299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IFERROR(__xludf.DUMMYFUNCTION("IMPORTRANGE(""https://docs.google.com/spreadsheets/d/19vJNZY_5yjcGF2XGBMNZRCAIB0Kwfpjp8YEOfu-bneM/edit?usp=sharing"",""งานกองทุน!T78"")"),96)</f>
        <v>96</v>
      </c>
      <c r="K828" s="506">
        <f t="shared" ca="1" si="335"/>
        <v>105.49450549450549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0E8FC-DD3D-4121-B963-659493D452E7}">
  <sheetPr>
    <outlinePr summaryBelow="0" summaryRight="0"/>
    <pageSetUpPr fitToPage="1"/>
  </sheetPr>
  <dimension ref="A1:Z828"/>
  <sheetViews>
    <sheetView showGridLines="0"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  <c r="Q1" s="894"/>
    </row>
    <row r="2" spans="1:26" ht="19.5">
      <c r="A2" s="829" t="s">
        <v>340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2937192</v>
      </c>
      <c r="N8" s="22">
        <f t="shared" ca="1" si="0"/>
        <v>2585068.9</v>
      </c>
      <c r="O8" s="22">
        <f t="shared" ref="O8:O16" ca="1" si="1">IF(L8&gt;0,N8*100/L8,0)</f>
        <v>96.328613791803079</v>
      </c>
      <c r="P8" s="22">
        <f t="shared" ref="P8:P16" ca="1" si="2">IF(M8&gt;0,N8*100/M8,0)</f>
        <v>88.011573639040279</v>
      </c>
      <c r="Q8" s="23"/>
      <c r="R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2937192</v>
      </c>
      <c r="N10" s="30">
        <f t="shared" ca="1" si="3"/>
        <v>2585068.9</v>
      </c>
      <c r="O10" s="30">
        <f t="shared" ca="1" si="1"/>
        <v>96.328613791803079</v>
      </c>
      <c r="P10" s="30">
        <f t="shared" ca="1" si="2"/>
        <v>88.011573639040279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2846392</v>
      </c>
      <c r="N11" s="498">
        <f t="shared" ca="1" si="4"/>
        <v>2494268.9</v>
      </c>
      <c r="O11" s="498">
        <f t="shared" ca="1" si="1"/>
        <v>96.20004134535948</v>
      </c>
      <c r="P11" s="498">
        <f t="shared" ca="1" si="2"/>
        <v>87.629142437162557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2846392</v>
      </c>
      <c r="N13" s="93">
        <f t="shared" ca="1" si="5"/>
        <v>2494268.9</v>
      </c>
      <c r="O13" s="93">
        <f t="shared" ca="1" si="1"/>
        <v>96.20004134535948</v>
      </c>
      <c r="P13" s="93">
        <f t="shared" ca="1" si="2"/>
        <v>87.629142437162557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2278162</v>
      </c>
      <c r="N18" s="22">
        <f t="shared" ca="1" si="8"/>
        <v>1966068.9</v>
      </c>
      <c r="O18" s="22">
        <f t="shared" ref="O18:O26" ca="1" si="9">IF(L18&gt;0,N18*100/L18,0)</f>
        <v>101.03284737174776</v>
      </c>
      <c r="P18" s="22">
        <f t="shared" ref="P18:P26" ca="1" si="10">IF(M18&gt;0,N18*100/M18,0)</f>
        <v>86.300662551653488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2278162</v>
      </c>
      <c r="N20" s="30">
        <f t="shared" ca="1" si="11"/>
        <v>1966068.9</v>
      </c>
      <c r="O20" s="30">
        <f t="shared" ca="1" si="9"/>
        <v>101.03284737174776</v>
      </c>
      <c r="P20" s="30">
        <f t="shared" ca="1" si="10"/>
        <v>86.300662551653488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2187362</v>
      </c>
      <c r="N21" s="498">
        <f t="shared" ca="1" si="12"/>
        <v>1875268.9</v>
      </c>
      <c r="O21" s="498">
        <f t="shared" ca="1" si="9"/>
        <v>101.08339936501775</v>
      </c>
      <c r="P21" s="498">
        <f t="shared" ca="1" si="10"/>
        <v>85.731986749335505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2187362</v>
      </c>
      <c r="N23" s="93">
        <f t="shared" ca="1" si="13"/>
        <v>1875268.9</v>
      </c>
      <c r="O23" s="93">
        <f t="shared" ca="1" si="9"/>
        <v>101.08339936501775</v>
      </c>
      <c r="P23" s="93">
        <f t="shared" ca="1" si="10"/>
        <v>85.731986749335505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659030</v>
      </c>
      <c r="N28" s="22">
        <f t="shared" si="16"/>
        <v>619000</v>
      </c>
      <c r="O28" s="22">
        <f t="shared" ref="O28:O37" ca="1" si="17">IF(L28&gt;0,N28*100/L28,0)</f>
        <v>83.918093771352346</v>
      </c>
      <c r="P28" s="22">
        <f t="shared" ref="P28:P37" ca="1" si="18">IF(M28&gt;0,N28*100/M28,0)</f>
        <v>93.92592142998042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659030</v>
      </c>
      <c r="N30" s="30">
        <f t="shared" si="19"/>
        <v>619000</v>
      </c>
      <c r="O30" s="30">
        <f t="shared" ca="1" si="17"/>
        <v>83.918093771352346</v>
      </c>
      <c r="P30" s="30">
        <f t="shared" ca="1" si="18"/>
        <v>93.92592142998042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659030</v>
      </c>
      <c r="N31" s="498">
        <f t="shared" si="20"/>
        <v>619000</v>
      </c>
      <c r="O31" s="498">
        <f t="shared" ca="1" si="17"/>
        <v>83.918093771352346</v>
      </c>
      <c r="P31" s="498">
        <f t="shared" ca="1" si="18"/>
        <v>93.92592142998042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659030</v>
      </c>
      <c r="N33" s="93">
        <f t="shared" si="21"/>
        <v>619000</v>
      </c>
      <c r="O33" s="93">
        <f t="shared" ca="1" si="17"/>
        <v>83.918093771352346</v>
      </c>
      <c r="P33" s="93">
        <f t="shared" ca="1" si="18"/>
        <v>93.92592142998042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1945970</v>
      </c>
      <c r="M37" s="858">
        <f t="shared" ca="1" si="24"/>
        <v>2278162</v>
      </c>
      <c r="N37" s="858">
        <f t="shared" ca="1" si="24"/>
        <v>1966068.9</v>
      </c>
      <c r="O37" s="858">
        <f t="shared" ca="1" si="17"/>
        <v>101.03284737174776</v>
      </c>
      <c r="P37" s="858">
        <f t="shared" ca="1" si="18"/>
        <v>86.300662551653488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485452</v>
      </c>
      <c r="N41" s="85">
        <f t="shared" ca="1" si="25"/>
        <v>443202</v>
      </c>
      <c r="O41" s="85">
        <f t="shared" ref="O41:O49" ca="1" si="26">IF(L41&gt;0,N41*100/L41,0)</f>
        <v>162.2559033498078</v>
      </c>
      <c r="P41" s="85">
        <f t="shared" ref="P41:P49" ca="1" si="27">IF(M41&gt;0,N41*100/M41,0)</f>
        <v>91.29677084449132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485452</v>
      </c>
      <c r="N43" s="92">
        <f t="shared" ca="1" si="28"/>
        <v>443202</v>
      </c>
      <c r="O43" s="92">
        <f t="shared" ca="1" si="26"/>
        <v>162.2559033498078</v>
      </c>
      <c r="P43" s="92">
        <f t="shared" ca="1" si="27"/>
        <v>91.29677084449132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485452</v>
      </c>
      <c r="N44" s="498">
        <f t="shared" ca="1" si="29"/>
        <v>443202</v>
      </c>
      <c r="O44" s="498">
        <f t="shared" ca="1" si="26"/>
        <v>162.2559033498078</v>
      </c>
      <c r="P44" s="498">
        <f t="shared" ca="1" si="27"/>
        <v>91.29677084449132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IFERROR(__xludf.DUMMYFUNCTION("IMPORTRANGE(""https://docs.google.com/spreadsheets/d/1MeEWN-I1oV_STSDYn1IFDPWt_1FKiwhDph83XaGc0o0/edit?usp=sharing"",""งบพรบ!R79"")"),485452)</f>
        <v>485452</v>
      </c>
      <c r="N46" s="93">
        <f ca="1">IFERROR(__xludf.DUMMYFUNCTION("IMPORTRANGE(""https://docs.google.com/spreadsheets/d/1MeEWN-I1oV_STSDYn1IFDPWt_1FKiwhDph83XaGc0o0/edit?usp=sharing"",""งบพรบ!T79"")"),443202)</f>
        <v>443202</v>
      </c>
      <c r="O46" s="93">
        <f t="shared" ca="1" si="26"/>
        <v>162.2559033498078</v>
      </c>
      <c r="P46" s="93">
        <f t="shared" ca="1" si="27"/>
        <v>91.29677084449132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559000</v>
      </c>
      <c r="N53" s="116">
        <f t="shared" ca="1" si="31"/>
        <v>464441.96</v>
      </c>
      <c r="O53" s="116">
        <f t="shared" ref="O53:O61" ca="1" si="32">IF(L53&gt;0,N53*100/L53,0)</f>
        <v>83.08442933810376</v>
      </c>
      <c r="P53" s="116">
        <f t="shared" ref="P53:P61" ca="1" si="33">IF(M53&gt;0,N53*100/M53,0)</f>
        <v>83.08442933810376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559000</v>
      </c>
      <c r="N55" s="123">
        <f t="shared" ca="1" si="34"/>
        <v>464441.96</v>
      </c>
      <c r="O55" s="123">
        <f t="shared" ca="1" si="32"/>
        <v>83.08442933810376</v>
      </c>
      <c r="P55" s="123">
        <f t="shared" ca="1" si="33"/>
        <v>83.08442933810376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559000</v>
      </c>
      <c r="N56" s="498">
        <f t="shared" ca="1" si="35"/>
        <v>464441.96</v>
      </c>
      <c r="O56" s="498">
        <f t="shared" ca="1" si="32"/>
        <v>83.08442933810376</v>
      </c>
      <c r="P56" s="498">
        <f t="shared" ca="1" si="33"/>
        <v>83.08442933810376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IFERROR(__xludf.DUMMYFUNCTION("IMPORTRANGE(""https://docs.google.com/spreadsheets/d/1MeEWN-I1oV_STSDYn1IFDPWt_1FKiwhDph83XaGc0o0/edit?usp=sharing"",""งบพรบ!AB79"")"),559000)</f>
        <v>559000</v>
      </c>
      <c r="N58" s="93">
        <f ca="1">IFERROR(__xludf.DUMMYFUNCTION("IMPORTRANGE(""https://docs.google.com/spreadsheets/d/1MeEWN-I1oV_STSDYn1IFDPWt_1FKiwhDph83XaGc0o0/edit?usp=sharing"",""งบพรบ!AD79"")"),464441.96)</f>
        <v>464441.96</v>
      </c>
      <c r="O58" s="93">
        <f t="shared" ca="1" si="32"/>
        <v>83.08442933810376</v>
      </c>
      <c r="P58" s="93">
        <f t="shared" ca="1" si="33"/>
        <v>83.08442933810376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237000</v>
      </c>
      <c r="N88" s="155">
        <f t="shared" ca="1" si="49"/>
        <v>214685.17</v>
      </c>
      <c r="O88" s="155">
        <f t="shared" ref="O88:O96" ca="1" si="50">IF(L88&gt;0,N88*100/L88,0)</f>
        <v>90.584459915611816</v>
      </c>
      <c r="P88" s="155">
        <f t="shared" ref="P88:P96" ca="1" si="51">IF(M88&gt;0,N88*100/M88,0)</f>
        <v>90.584459915611816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237000</v>
      </c>
      <c r="N90" s="93">
        <f t="shared" ca="1" si="52"/>
        <v>214685.17</v>
      </c>
      <c r="O90" s="93">
        <f t="shared" ca="1" si="50"/>
        <v>90.584459915611816</v>
      </c>
      <c r="P90" s="93">
        <f t="shared" ca="1" si="51"/>
        <v>90.584459915611816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237000</v>
      </c>
      <c r="N91" s="498">
        <f t="shared" ca="1" si="53"/>
        <v>214685.17</v>
      </c>
      <c r="O91" s="498">
        <f t="shared" ca="1" si="50"/>
        <v>90.584459915611816</v>
      </c>
      <c r="P91" s="498">
        <f t="shared" ca="1" si="51"/>
        <v>90.584459915611816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IFERROR(__xludf.DUMMYFUNCTION("IMPORTRANGE(""https://docs.google.com/spreadsheets/d/1MeEWN-I1oV_STSDYn1IFDPWt_1FKiwhDph83XaGc0o0/edit?usp=sharing"",""งบพรบ!AV79"")"),237000)</f>
        <v>237000</v>
      </c>
      <c r="N93" s="93">
        <f ca="1">IFERROR(__xludf.DUMMYFUNCTION("IMPORTRANGE(""https://docs.google.com/spreadsheets/d/1MeEWN-I1oV_STSDYn1IFDPWt_1FKiwhDph83XaGc0o0/edit?usp=sharing"",""งบพรบ!AX79"")"),214685.17)</f>
        <v>214685.17</v>
      </c>
      <c r="O93" s="93">
        <f t="shared" ca="1" si="50"/>
        <v>90.584459915611816</v>
      </c>
      <c r="P93" s="93">
        <f t="shared" ca="1" si="51"/>
        <v>90.584459915611816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25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25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25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85940</v>
      </c>
      <c r="N165" s="155">
        <f t="shared" ca="1" si="84"/>
        <v>85940</v>
      </c>
      <c r="O165" s="155">
        <f t="shared" ref="O165:O173" ca="1" si="85">IF(L165&gt;0,N165*100/L165,0)</f>
        <v>408.26603325415675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85940</v>
      </c>
      <c r="N167" s="93">
        <f t="shared" ca="1" si="87"/>
        <v>85940</v>
      </c>
      <c r="O167" s="93">
        <f t="shared" ca="1" si="85"/>
        <v>408.26603325415675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85940</v>
      </c>
      <c r="N168" s="498">
        <f t="shared" ca="1" si="88"/>
        <v>85940</v>
      </c>
      <c r="O168" s="498">
        <f t="shared" ca="1" si="85"/>
        <v>408.26603325415675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IFERROR(__xludf.DUMMYFUNCTION("IMPORTRANGE(""https://docs.google.com/spreadsheets/d/1MeEWN-I1oV_STSDYn1IFDPWt_1FKiwhDph83XaGc0o0/edit?usp=sharing"",""งบพรบ!CJ79"")"),85940)</f>
        <v>85940</v>
      </c>
      <c r="N170" s="93">
        <f ca="1">IFERROR(__xludf.DUMMYFUNCTION("IMPORTRANGE(""https://docs.google.com/spreadsheets/d/1MeEWN-I1oV_STSDYn1IFDPWt_1FKiwhDph83XaGc0o0/edit?usp=sharing"",""งบพรบ!CL79"")"),85940)</f>
        <v>85940</v>
      </c>
      <c r="O170" s="93">
        <f t="shared" ca="1" si="85"/>
        <v>408.26603325415675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281000</v>
      </c>
      <c r="N181" s="155">
        <f t="shared" ca="1" si="92"/>
        <v>262400</v>
      </c>
      <c r="O181" s="155">
        <f t="shared" ref="O181:O189" ca="1" si="93">IF(L181&gt;0,N181*100/L181,0)</f>
        <v>93.380782918149464</v>
      </c>
      <c r="P181" s="155">
        <f t="shared" ref="P181:P189" ca="1" si="94">IF(M181&gt;0,N181*100/M181,0)</f>
        <v>93.380782918149464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281000</v>
      </c>
      <c r="N183" s="93">
        <f t="shared" ca="1" si="95"/>
        <v>262400</v>
      </c>
      <c r="O183" s="93">
        <f t="shared" ca="1" si="93"/>
        <v>93.380782918149464</v>
      </c>
      <c r="P183" s="93">
        <f t="shared" ca="1" si="94"/>
        <v>93.380782918149464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281000</v>
      </c>
      <c r="N184" s="498">
        <f t="shared" ca="1" si="96"/>
        <v>262400</v>
      </c>
      <c r="O184" s="498">
        <f t="shared" ca="1" si="93"/>
        <v>93.380782918149464</v>
      </c>
      <c r="P184" s="498">
        <f t="shared" ca="1" si="94"/>
        <v>93.380782918149464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IFERROR(__xludf.DUMMYFUNCTION("IMPORTRANGE(""https://docs.google.com/spreadsheets/d/1MeEWN-I1oV_STSDYn1IFDPWt_1FKiwhDph83XaGc0o0/edit?usp=sharing"",""งบพรบ!CT79"")"),281000)</f>
        <v>281000</v>
      </c>
      <c r="N186" s="93">
        <f ca="1">IFERROR(__xludf.DUMMYFUNCTION("IMPORTRANGE(""https://docs.google.com/spreadsheets/d/1MeEWN-I1oV_STSDYn1IFDPWt_1FKiwhDph83XaGc0o0/edit?usp=sharing"",""งบพรบ!CV79"")"),262400)</f>
        <v>262400</v>
      </c>
      <c r="O186" s="93">
        <f t="shared" ca="1" si="93"/>
        <v>93.380782918149464</v>
      </c>
      <c r="P186" s="93">
        <f t="shared" ca="1" si="94"/>
        <v>93.380782918149464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335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335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10000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10000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10000</v>
      </c>
      <c r="K224" s="163">
        <f t="shared" ca="1" si="103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95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96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96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96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97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95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96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96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96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21200</v>
      </c>
      <c r="N261" s="155">
        <f t="shared" ca="1" si="115"/>
        <v>21200</v>
      </c>
      <c r="O261" s="155">
        <f t="shared" ref="O261:O269" ca="1" si="116">IF(L261&gt;0,N261*100/L261,0)</f>
        <v>100</v>
      </c>
      <c r="P261" s="155">
        <f t="shared" ref="P261:P269" ca="1" si="117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21200</v>
      </c>
      <c r="N263" s="93">
        <f t="shared" ca="1" si="118"/>
        <v>21200</v>
      </c>
      <c r="O263" s="93">
        <f t="shared" ca="1" si="116"/>
        <v>100</v>
      </c>
      <c r="P263" s="93">
        <f t="shared" ca="1" si="117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21200</v>
      </c>
      <c r="N264" s="498">
        <f t="shared" ca="1" si="119"/>
        <v>21200</v>
      </c>
      <c r="O264" s="498">
        <f t="shared" ca="1" si="116"/>
        <v>100</v>
      </c>
      <c r="P264" s="498">
        <f t="shared" ca="1" si="117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IFERROR(__xludf.DUMMYFUNCTION("IMPORTRANGE(""https://docs.google.com/spreadsheets/d/1MeEWN-I1oV_STSDYn1IFDPWt_1FKiwhDph83XaGc0o0/edit?usp=sharing"",""งบพรบ!DD79"")"),21200)</f>
        <v>21200</v>
      </c>
      <c r="N266" s="93">
        <f ca="1">IFERROR(__xludf.DUMMYFUNCTION("IMPORTRANGE(""https://docs.google.com/spreadsheets/d/1MeEWN-I1oV_STSDYn1IFDPWt_1FKiwhDph83XaGc0o0/edit?usp=sharing"",""งบพรบ!DF79"")"),21200)</f>
        <v>21200</v>
      </c>
      <c r="O266" s="93">
        <f t="shared" ca="1" si="116"/>
        <v>100</v>
      </c>
      <c r="P266" s="93">
        <f t="shared" ca="1" si="117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604</v>
      </c>
      <c r="K327" s="446">
        <f ca="1">IF(I327&gt;0,J327*100/I327,0)</f>
        <v>201.33333333333334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159500</v>
      </c>
      <c r="N328" s="155">
        <f t="shared" ca="1" si="148"/>
        <v>135628</v>
      </c>
      <c r="O328" s="155">
        <f t="shared" ref="O328:O336" ca="1" si="149">IF(L328&gt;0,N328*100/L328,0)</f>
        <v>86.387261146496812</v>
      </c>
      <c r="P328" s="155">
        <f t="shared" ref="P328:P336" ca="1" si="150">IF(M328&gt;0,N328*100/M328,0)</f>
        <v>85.033228840125389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159500</v>
      </c>
      <c r="N330" s="93">
        <f t="shared" ca="1" si="151"/>
        <v>135628</v>
      </c>
      <c r="O330" s="93">
        <f t="shared" ca="1" si="149"/>
        <v>86.387261146496812</v>
      </c>
      <c r="P330" s="93">
        <f t="shared" ca="1" si="150"/>
        <v>85.033228840125389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159500</v>
      </c>
      <c r="N331" s="498">
        <f t="shared" ca="1" si="152"/>
        <v>135628</v>
      </c>
      <c r="O331" s="498">
        <f t="shared" ca="1" si="149"/>
        <v>86.387261146496812</v>
      </c>
      <c r="P331" s="498">
        <f t="shared" ca="1" si="150"/>
        <v>85.033228840125389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IFERROR(__xludf.DUMMYFUNCTION("IMPORTRANGE(""https://docs.google.com/spreadsheets/d/1MeEWN-I1oV_STSDYn1IFDPWt_1FKiwhDph83XaGc0o0/edit?usp=sharing"",""งบพรบ!ER79"")"),159500)</f>
        <v>159500</v>
      </c>
      <c r="N333" s="93">
        <f ca="1">IFERROR(__xludf.DUMMYFUNCTION("IMPORTRANGE(""https://docs.google.com/spreadsheets/d/1MeEWN-I1oV_STSDYn1IFDPWt_1FKiwhDph83XaGc0o0/edit?usp=sharing"",""งบพรบ!ET79"")"),135628)</f>
        <v>135628</v>
      </c>
      <c r="O333" s="93">
        <f t="shared" ca="1" si="149"/>
        <v>86.387261146496812</v>
      </c>
      <c r="P333" s="93">
        <f t="shared" ca="1" si="150"/>
        <v>85.033228840125389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IFERROR(__xludf.DUMMYFUNCTION("IMPORTRANGE(""https://docs.google.com/spreadsheets/d/1kVcqe37tkHyjCSG3S0O1AXqVkqjo8mSIZil3BcpIysc/edit?usp=sharing"",""ศูนย์!D79"")"),369)</f>
        <v>369</v>
      </c>
      <c r="K338" s="498">
        <f ca="1">IF(I338&gt;0,J338*100/I338,0)</f>
        <v>123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449070</v>
      </c>
      <c r="N345" s="155">
        <f t="shared" ca="1" si="154"/>
        <v>338571.77</v>
      </c>
      <c r="O345" s="155">
        <f t="shared" ref="O345:O353" ca="1" si="155">IF(L345&gt;0,N345*100/L345,0)</f>
        <v>85.375033411503637</v>
      </c>
      <c r="P345" s="155">
        <f t="shared" ref="P345:P353" ca="1" si="156">IF(M345&gt;0,N345*100/M345,0)</f>
        <v>75.393985347495942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449070</v>
      </c>
      <c r="N347" s="93">
        <f t="shared" ca="1" si="157"/>
        <v>338571.77</v>
      </c>
      <c r="O347" s="93">
        <f t="shared" ca="1" si="155"/>
        <v>85.375033411503637</v>
      </c>
      <c r="P347" s="93">
        <f t="shared" ca="1" si="156"/>
        <v>75.393985347495942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358270</v>
      </c>
      <c r="N348" s="498">
        <f t="shared" ca="1" si="158"/>
        <v>247771.77</v>
      </c>
      <c r="O348" s="498">
        <f t="shared" ca="1" si="155"/>
        <v>81.032073126860055</v>
      </c>
      <c r="P348" s="498">
        <f t="shared" ca="1" si="156"/>
        <v>69.15783347754487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IFERROR(__xludf.DUMMYFUNCTION("IMPORTRANGE(""https://docs.google.com/spreadsheets/d/1MeEWN-I1oV_STSDYn1IFDPWt_1FKiwhDph83XaGc0o0/edit?usp=sharing"",""งบพรบ!FB79"")"),358270)</f>
        <v>358270</v>
      </c>
      <c r="N350" s="93">
        <f ca="1">IFERROR(__xludf.DUMMYFUNCTION("IMPORTRANGE(""https://docs.google.com/spreadsheets/d/1MeEWN-I1oV_STSDYn1IFDPWt_1FKiwhDph83XaGc0o0/edit?usp=sharing"",""งบพรบ!FD79"")"),247771.77)</f>
        <v>247771.77</v>
      </c>
      <c r="O350" s="93">
        <f t="shared" ca="1" si="155"/>
        <v>81.032073126860055</v>
      </c>
      <c r="P350" s="93">
        <f t="shared" ca="1" si="156"/>
        <v>69.15783347754487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28</v>
      </c>
      <c r="K355" s="466">
        <f ca="1">IF(I355&gt;0,J355*100/I355,0)</f>
        <v>103.70370370370371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IFERROR(__xludf.DUMMYFUNCTION("IMPORTRANGE(""https://docs.google.com/spreadsheets/d/1XWAQStnk-4SwqDmLtmXYiTMKHgktTP8We1SCoS47DrQ/edit?usp=sharing"",""จัดที่ดิน!W79"")"),31)</f>
        <v>31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IFERROR(__xludf.DUMMYFUNCTION("IMPORTRANGE(""https://docs.google.com/spreadsheets/d/1XWAQStnk-4SwqDmLtmXYiTMKHgktTP8We1SCoS47DrQ/edit?usp=sharing"",""จัดที่ดิน!Y79"")"),33)</f>
        <v>33</v>
      </c>
      <c r="K360" s="498">
        <f t="shared" ca="1" si="160"/>
        <v>122.22222222222223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IFERROR(__xludf.DUMMYFUNCTION("IMPORTRANGE(""https://docs.google.com/spreadsheets/d/1XWAQStnk-4SwqDmLtmXYiTMKHgktTP8We1SCoS47DrQ/edit?usp=sharing"",""จัดที่ดิน!Z79"")"),74.1)</f>
        <v>74.099999999999994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IFERROR(__xludf.DUMMYFUNCTION("IMPORTRANGE(""https://docs.google.com/spreadsheets/d/1XWAQStnk-4SwqDmLtmXYiTMKHgktTP8We1SCoS47DrQ/edit?usp=sharing"",""จัดที่ดิน!AA79"")"),28)</f>
        <v>28</v>
      </c>
      <c r="K362" s="498">
        <f t="shared" ca="1" si="160"/>
        <v>103.70370370370371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IFERROR(__xludf.DUMMYFUNCTION("IMPORTRANGE(""https://docs.google.com/spreadsheets/d/1XWAQStnk-4SwqDmLtmXYiTMKHgktTP8We1SCoS47DrQ/edit?usp=sharing"",""จัดที่ดิน!AB79"")"),66.46)</f>
        <v>66.459999999999994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43</v>
      </c>
      <c r="K364" s="480">
        <f t="shared" ca="1" si="160"/>
        <v>102.38095238095238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17</v>
      </c>
      <c r="K365" s="492">
        <f t="shared" ca="1" si="160"/>
        <v>100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IFERROR(__xludf.DUMMYFUNCTION("IMPORTRANGE(""https://docs.google.com/spreadsheets/d/1XWAQStnk-4SwqDmLtmXYiTMKHgktTP8We1SCoS47DrQ/edit?usp=sharing"",""จัดที่ดิน!E79"")"),21)</f>
        <v>21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IFERROR(__xludf.DUMMYFUNCTION("IMPORTRANGE(""https://docs.google.com/spreadsheets/d/1XWAQStnk-4SwqDmLtmXYiTMKHgktTP8We1SCoS47DrQ/edit?usp=sharing"",""จัดที่ดิน!G79"")"),22)</f>
        <v>22</v>
      </c>
      <c r="K370" s="498">
        <f t="shared" ca="1" si="162"/>
        <v>129.41176470588235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IFERROR(__xludf.DUMMYFUNCTION("IMPORTRANGE(""https://docs.google.com/spreadsheets/d/1XWAQStnk-4SwqDmLtmXYiTMKHgktTP8We1SCoS47DrQ/edit?usp=sharing"",""จัดที่ดิน!H79"")"),51.45)</f>
        <v>51.45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IFERROR(__xludf.DUMMYFUNCTION("IMPORTRANGE(""https://docs.google.com/spreadsheets/d/1XWAQStnk-4SwqDmLtmXYiTMKHgktTP8We1SCoS47DrQ/edit?usp=sharing"",""จัดที่ดิน!I79"")"),17)</f>
        <v>17</v>
      </c>
      <c r="K372" s="498">
        <f t="shared" ca="1" si="162"/>
        <v>100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IFERROR(__xludf.DUMMYFUNCTION("IMPORTRANGE(""https://docs.google.com/spreadsheets/d/1XWAQStnk-4SwqDmLtmXYiTMKHgktTP8We1SCoS47DrQ/edit?usp=sharing"",""จัดที่ดิน!J79"")"),43.81)</f>
        <v>43.81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26</v>
      </c>
      <c r="K374" s="492">
        <f t="shared" ca="1" si="162"/>
        <v>104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IFERROR(__xludf.DUMMYFUNCTION("IMPORTRANGE(""https://docs.google.com/spreadsheets/d/1XWAQStnk-4SwqDmLtmXYiTMKHgktTP8We1SCoS47DrQ/edit?usp=sharing"",""จัดที่ดิน!AH79"")"),10)</f>
        <v>10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IFERROR(__xludf.DUMMYFUNCTION("IMPORTRANGE(""https://docs.google.com/spreadsheets/d/1XWAQStnk-4SwqDmLtmXYiTMKHgktTP8We1SCoS47DrQ/edit?usp=sharing"",""จัดที่ดิน!AJ79"")"),26)</f>
        <v>26</v>
      </c>
      <c r="K379" s="498">
        <f t="shared" ca="1" si="163"/>
        <v>104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IFERROR(__xludf.DUMMYFUNCTION("IMPORTRANGE(""https://docs.google.com/spreadsheets/d/1XWAQStnk-4SwqDmLtmXYiTMKHgktTP8We1SCoS47DrQ/edit?usp=sharing"",""จัดที่ดิน!AK79"")"),89.6099999999999)</f>
        <v>89.6099999999999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IFERROR(__xludf.DUMMYFUNCTION("IMPORTRANGE(""https://docs.google.com/spreadsheets/d/1XWAQStnk-4SwqDmLtmXYiTMKHgktTP8We1SCoS47DrQ/edit?usp=sharing"",""จัดที่ดิน!AL79"")"),26)</f>
        <v>26</v>
      </c>
      <c r="K381" s="498">
        <f t="shared" ca="1" si="163"/>
        <v>104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IFERROR(__xludf.DUMMYFUNCTION("IMPORTRANGE(""https://docs.google.com/spreadsheets/d/1XWAQStnk-4SwqDmLtmXYiTMKHgktTP8We1SCoS47DrQ/edit?usp=sharing"",""จัดที่ดิน!AM79"")"),89.6099999999999)</f>
        <v>89.6099999999999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659030</v>
      </c>
      <c r="N414" s="553">
        <f t="shared" si="180"/>
        <v>619000</v>
      </c>
      <c r="O414" s="553">
        <f ca="1">IF(L414&gt;0,N414*100/L414,0)</f>
        <v>83.918093771352346</v>
      </c>
      <c r="P414" s="553">
        <f ca="1">IF(M414&gt;0,N414*100/M414,0)</f>
        <v>93.92592142998042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89980</v>
      </c>
      <c r="O419" s="155">
        <f t="shared" ref="O419:O424" ca="1" si="184">IF(L419&gt;0,N419*100/L419,0)</f>
        <v>91.202108250557473</v>
      </c>
      <c r="P419" s="155">
        <f t="shared" ref="P419:P424" ca="1" si="185">IF(M419&gt;0,N419*100/M419,0)</f>
        <v>96.700698549167114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89980</v>
      </c>
      <c r="O421" s="93">
        <f t="shared" ca="1" si="184"/>
        <v>91.202108250557473</v>
      </c>
      <c r="P421" s="93">
        <f t="shared" ca="1" si="185"/>
        <v>96.700698549167114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89980</v>
      </c>
      <c r="O422" s="498">
        <f t="shared" ca="1" si="184"/>
        <v>91.202108250557473</v>
      </c>
      <c r="P422" s="498">
        <f t="shared" ca="1" si="185"/>
        <v>96.700698549167114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89980</v>
      </c>
      <c r="O424" s="93">
        <f t="shared" ca="1" si="184"/>
        <v>91.202108250557473</v>
      </c>
      <c r="P424" s="93">
        <f t="shared" ca="1" si="185"/>
        <v>96.700698549167114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[1]ผลการเบิกจ่ายเงินกองทุน!F48</f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+[1]ผลการเบิกจ่ายเงินกองทุน!F53</f>
        <v>53680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115023</v>
      </c>
      <c r="O467" s="195">
        <f t="shared" ref="O467:O472" ca="1" si="206">IF(L467&gt;0,N467*100/L467,0)</f>
        <v>100</v>
      </c>
      <c r="P467" s="195">
        <f t="shared" ref="P467:P472" ca="1" si="207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115023</v>
      </c>
      <c r="O469" s="93">
        <f t="shared" ca="1" si="206"/>
        <v>100</v>
      </c>
      <c r="P469" s="93">
        <f t="shared" ca="1" si="207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115023</v>
      </c>
      <c r="O470" s="498">
        <f t="shared" ca="1" si="206"/>
        <v>100</v>
      </c>
      <c r="P470" s="498">
        <f t="shared" ca="1" si="207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115023</v>
      </c>
      <c r="O472" s="93">
        <f t="shared" ca="1" si="206"/>
        <v>100</v>
      </c>
      <c r="P472" s="93">
        <f t="shared" ca="1" si="207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[1]ผลการเบิกจ่ายเงินกองทุน!F57+[1]ผลการเบิกจ่ายเงินกองทุน!F62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[1]ผลการเบิกจ่ายเงินกองทุน!F60</f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19230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5970</v>
      </c>
      <c r="J543" s="686">
        <f t="shared" si="234"/>
        <v>5970</v>
      </c>
      <c r="K543" s="687">
        <f t="shared" ca="1" si="233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298926</v>
      </c>
      <c r="N544" s="155">
        <f t="shared" si="235"/>
        <v>280797</v>
      </c>
      <c r="O544" s="155">
        <f t="shared" ref="O544:O549" ca="1" si="236">IF(L544&gt;0,N544*100/L544,0)</f>
        <v>91.139450041545487</v>
      </c>
      <c r="P544" s="155">
        <f t="shared" ref="P544:P549" ca="1" si="237">IF(M544&gt;0,N544*100/M544,0)</f>
        <v>93.935288332229376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298926</v>
      </c>
      <c r="N546" s="93">
        <f t="shared" si="239"/>
        <v>280797</v>
      </c>
      <c r="O546" s="93">
        <f t="shared" ca="1" si="236"/>
        <v>91.139450041545487</v>
      </c>
      <c r="P546" s="93">
        <f t="shared" ca="1" si="237"/>
        <v>93.935288332229376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298926</v>
      </c>
      <c r="N547" s="498">
        <f t="shared" si="240"/>
        <v>280797</v>
      </c>
      <c r="O547" s="498">
        <f t="shared" ca="1" si="236"/>
        <v>91.139450041545487</v>
      </c>
      <c r="P547" s="498">
        <f t="shared" ca="1" si="237"/>
        <v>93.935288332229376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L549-9170</f>
        <v>298926</v>
      </c>
      <c r="N549" s="93">
        <f>N550+N551+N552+N553+N554</f>
        <v>280797</v>
      </c>
      <c r="O549" s="93">
        <f t="shared" ca="1" si="236"/>
        <v>91.139450041545487</v>
      </c>
      <c r="P549" s="93">
        <f t="shared" ca="1" si="237"/>
        <v>93.935288332229376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[1]ผลการเบิกจ่ายเงินกองทุน!F22</f>
        <v>115701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165096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5970</v>
      </c>
      <c r="J559" s="707">
        <f t="shared" si="244"/>
        <v>5970</v>
      </c>
      <c r="K559" s="676">
        <f t="shared" ref="K559:K561" ca="1" si="245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80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80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80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80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1078.8</v>
      </c>
      <c r="J592" s="707">
        <f t="shared" si="252"/>
        <v>1079</v>
      </c>
      <c r="K592" s="676">
        <f t="shared" ref="K592:K594" ca="1" si="253">IF(I592&gt;0,J592*100/I592,0)</f>
        <v>100.01853911753801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1079</v>
      </c>
      <c r="K593" s="412">
        <f t="shared" ca="1" si="253"/>
        <v>100.01853911753801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225</v>
      </c>
      <c r="K594" s="412">
        <f t="shared" ca="1" si="253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/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/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961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208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961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208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118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17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7</v>
      </c>
      <c r="J628" s="740">
        <f t="shared" ca="1" si="261"/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95680</v>
      </c>
      <c r="N629" s="195">
        <f t="shared" si="262"/>
        <v>95680</v>
      </c>
      <c r="O629" s="195">
        <f t="shared" ref="O629:O634" ca="1" si="263">IF(L629&gt;0,N629*100/L629,0)</f>
        <v>57.168464135273204</v>
      </c>
      <c r="P629" s="195">
        <f t="shared" ref="P629:P634" ca="1" si="264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95680</v>
      </c>
      <c r="N631" s="93">
        <f t="shared" si="265"/>
        <v>95680</v>
      </c>
      <c r="O631" s="93">
        <f t="shared" ca="1" si="263"/>
        <v>57.168464135273204</v>
      </c>
      <c r="P631" s="93">
        <f t="shared" ca="1" si="264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95680</v>
      </c>
      <c r="N632" s="498">
        <f t="shared" si="266"/>
        <v>95680</v>
      </c>
      <c r="O632" s="498">
        <f t="shared" ca="1" si="263"/>
        <v>57.168464135273204</v>
      </c>
      <c r="P632" s="498">
        <f t="shared" ca="1" si="264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L634-71685</f>
        <v>95680</v>
      </c>
      <c r="N634" s="93">
        <f>N635+N636+N637+N638</f>
        <v>95680</v>
      </c>
      <c r="O634" s="93">
        <f t="shared" ca="1" si="263"/>
        <v>57.168464135273204</v>
      </c>
      <c r="P634" s="93">
        <f t="shared" ca="1" si="264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[1]ผลการเบิกจ่ายเงินกองทุน!F37</f>
        <v>95680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IFERROR(__xludf.DUMMYFUNCTION("IMPORTRANGE(""https://docs.google.com/spreadsheets/d/1XWAQStnk-4SwqDmLtmXYiTMKHgktTP8We1SCoS47DrQ/edit?usp=sharing"",""จัดที่ดิน!AZ79"")"),5)</f>
        <v>5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50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18871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58.290498648720259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18871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58.290498648720259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18871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58.290498648720259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L660+9170-1299</f>
        <v>18871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58.290498648720259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f>[1]ผลการเบิกจ่ายเงินกองทุน!F12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26520</v>
      </c>
      <c r="O685" s="195">
        <f t="shared" ref="O685:O688" ca="1" si="282">IF(L685&gt;0,N685*100/L685,0)</f>
        <v>70.757737459978657</v>
      </c>
      <c r="P685" s="195">
        <f t="shared" ref="P685:P688" ca="1" si="283">IF(M685&gt;0,N685*100/M685,0)</f>
        <v>70.757737459978657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26520</v>
      </c>
      <c r="O687" s="93">
        <f t="shared" ca="1" si="282"/>
        <v>70.757737459978657</v>
      </c>
      <c r="P687" s="93">
        <f t="shared" ca="1" si="283"/>
        <v>70.757737459978657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26520</v>
      </c>
      <c r="O688" s="498">
        <f t="shared" ca="1" si="282"/>
        <v>70.757737459978657</v>
      </c>
      <c r="P688" s="498">
        <f t="shared" ca="1" si="283"/>
        <v>70.757737459978657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26520</v>
      </c>
      <c r="O690" s="93">
        <f ca="1">IF(L690&gt;0,N690*100/L690,0)</f>
        <v>70.757737459978657</v>
      </c>
      <c r="P690" s="93">
        <f ca="1">IF(M690&gt;0,N690*100/M690,0)</f>
        <v>70.757737459978657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f>[1]ผลการเบิกจ่ายเงินกองทุน!F7</f>
        <v>26520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IFERROR(__xludf.DUMMYFUNCTION("IMPORTRANGE(""https://docs.google.com/spreadsheets/d/1XWAQStnk-4SwqDmLtmXYiTMKHgktTP8We1SCoS47DrQ/edit?usp=sharing"",""จัดที่ดิน!BB79"")"),153.62)</f>
        <v>153.62</v>
      </c>
      <c r="K699" s="498">
        <f t="shared" ref="K699:K701" ca="1" si="289">IF(I699&gt;0,J699*100/I699,0)</f>
        <v>61.943548387096776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IFERROR(__xludf.DUMMYFUNCTION("IMPORTRANGE(""https://docs.google.com/spreadsheets/d/19vJNZY_5yjcGF2XGBMNZRCAIB0Kwfpjp8YEOfu-bneM/edit?usp=sharing"",""งานกองทุน!K79"")"),27062.91)</f>
        <v>27062.91</v>
      </c>
      <c r="K823" s="498">
        <f t="shared" ca="1" si="334"/>
        <v>11.089439993096274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IFERROR(__xludf.DUMMYFUNCTION("IMPORTRANGE(""https://docs.google.com/spreadsheets/d/19vJNZY_5yjcGF2XGBMNZRCAIB0Kwfpjp8YEOfu-bneM/edit?usp=sharing"",""งานกองทุน!J79"")"),9)</f>
        <v>9</v>
      </c>
      <c r="K824" s="498">
        <f t="shared" ca="1" si="334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IFERROR(__xludf.DUMMYFUNCTION("IMPORTRANGE(""https://docs.google.com/spreadsheets/d/19vJNZY_5yjcGF2XGBMNZRCAIB0Kwfpjp8YEOfu-bneM/edit?usp=sharing"",""งานกองทุน!P79"")"),53162.39)</f>
        <v>53162.39</v>
      </c>
      <c r="K825" s="498">
        <f t="shared" ca="1" si="334"/>
        <v>57.985900766544383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IFERROR(__xludf.DUMMYFUNCTION("IMPORTRANGE(""https://docs.google.com/spreadsheets/d/19vJNZY_5yjcGF2XGBMNZRCAIB0Kwfpjp8YEOfu-bneM/edit?usp=sharing"",""งานกองทุน!O79"")"),91)</f>
        <v>91</v>
      </c>
      <c r="K826" s="498">
        <f t="shared" ca="1" si="334"/>
        <v>52.906976744186046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3C3BB-8183-450D-8BCC-563A7FDBD265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342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3188364</v>
      </c>
      <c r="N8" s="22">
        <f t="shared" ca="1" si="0"/>
        <v>2635090.69</v>
      </c>
      <c r="O8" s="22">
        <f t="shared" ref="O8:O16" ca="1" si="1">IF(L8&gt;0,N8*100/L8,0)</f>
        <v>87.552889262198761</v>
      </c>
      <c r="P8" s="22">
        <f t="shared" ref="P8:P16" ca="1" si="2">IF(M8&gt;0,N8*100/M8,0)</f>
        <v>82.64710961483695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3188364</v>
      </c>
      <c r="N10" s="30">
        <f t="shared" ca="1" si="3"/>
        <v>2635090.69</v>
      </c>
      <c r="O10" s="30">
        <f t="shared" ca="1" si="1"/>
        <v>87.552889262198761</v>
      </c>
      <c r="P10" s="30">
        <f t="shared" ca="1" si="2"/>
        <v>82.64710961483695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3112364</v>
      </c>
      <c r="N11" s="498">
        <f t="shared" ca="1" si="4"/>
        <v>2559090.69</v>
      </c>
      <c r="O11" s="498">
        <f t="shared" ca="1" si="1"/>
        <v>87.230437674032871</v>
      </c>
      <c r="P11" s="498">
        <f t="shared" ca="1" si="2"/>
        <v>82.223373936981659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3112364</v>
      </c>
      <c r="N13" s="93">
        <f t="shared" ca="1" si="5"/>
        <v>2559090.69</v>
      </c>
      <c r="O13" s="93">
        <f t="shared" ca="1" si="1"/>
        <v>87.230437674032871</v>
      </c>
      <c r="P13" s="93">
        <f t="shared" ca="1" si="2"/>
        <v>82.223373936981659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2653647</v>
      </c>
      <c r="N18" s="22">
        <f t="shared" ca="1" si="8"/>
        <v>2253503.34</v>
      </c>
      <c r="O18" s="22">
        <f t="shared" ref="O18:O26" ca="1" si="9">IF(L18&gt;0,N18*100/L18,0)</f>
        <v>92.912953452472834</v>
      </c>
      <c r="P18" s="22">
        <f t="shared" ref="P18:P26" ca="1" si="10">IF(M18&gt;0,N18*100/M18,0)</f>
        <v>84.920991375265814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2653647</v>
      </c>
      <c r="N20" s="30">
        <f t="shared" ca="1" si="11"/>
        <v>2253503.34</v>
      </c>
      <c r="O20" s="30">
        <f t="shared" ca="1" si="9"/>
        <v>92.912953452472834</v>
      </c>
      <c r="P20" s="30">
        <f t="shared" ca="1" si="10"/>
        <v>84.920991375265814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2577647</v>
      </c>
      <c r="N21" s="498">
        <f t="shared" ca="1" si="12"/>
        <v>2177503.34</v>
      </c>
      <c r="O21" s="498">
        <f t="shared" ca="1" si="9"/>
        <v>92.683696037102365</v>
      </c>
      <c r="P21" s="498">
        <f t="shared" ca="1" si="10"/>
        <v>84.47639804829754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2577647</v>
      </c>
      <c r="N23" s="93">
        <f t="shared" ca="1" si="13"/>
        <v>2177503.34</v>
      </c>
      <c r="O23" s="93">
        <f t="shared" ca="1" si="9"/>
        <v>92.683696037102365</v>
      </c>
      <c r="P23" s="93">
        <f t="shared" ca="1" si="10"/>
        <v>84.47639804829754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534717</v>
      </c>
      <c r="N28" s="22">
        <f t="shared" si="16"/>
        <v>381587.35</v>
      </c>
      <c r="O28" s="22">
        <f t="shared" ref="O28:O37" ca="1" si="17">IF(L28&gt;0,N28*100/L28,0)</f>
        <v>65.304404599526634</v>
      </c>
      <c r="P28" s="22">
        <f t="shared" ref="P28:P37" ca="1" si="18">IF(M28&gt;0,N28*100/M28,0)</f>
        <v>71.362487072601027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534717</v>
      </c>
      <c r="N30" s="30">
        <f t="shared" si="19"/>
        <v>381587.35</v>
      </c>
      <c r="O30" s="30">
        <f t="shared" ca="1" si="17"/>
        <v>65.304404599526634</v>
      </c>
      <c r="P30" s="30">
        <f t="shared" ca="1" si="18"/>
        <v>71.362487072601027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534717</v>
      </c>
      <c r="N31" s="498">
        <f t="shared" si="20"/>
        <v>381587.35</v>
      </c>
      <c r="O31" s="498">
        <f t="shared" ca="1" si="17"/>
        <v>65.304404599526634</v>
      </c>
      <c r="P31" s="498">
        <f t="shared" ca="1" si="18"/>
        <v>71.362487072601027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534717</v>
      </c>
      <c r="N33" s="93">
        <f t="shared" si="21"/>
        <v>381587.35</v>
      </c>
      <c r="O33" s="93">
        <f t="shared" ca="1" si="17"/>
        <v>65.304404599526634</v>
      </c>
      <c r="P33" s="93">
        <f t="shared" ca="1" si="18"/>
        <v>71.362487072601027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2425392</v>
      </c>
      <c r="M37" s="858">
        <f t="shared" ca="1" si="24"/>
        <v>2653647</v>
      </c>
      <c r="N37" s="858">
        <f t="shared" ca="1" si="24"/>
        <v>2253503.34</v>
      </c>
      <c r="O37" s="858">
        <f t="shared" ca="1" si="17"/>
        <v>92.912953452472834</v>
      </c>
      <c r="P37" s="858">
        <f t="shared" ca="1" si="18"/>
        <v>84.920991375265814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483457</v>
      </c>
      <c r="N41" s="85">
        <f t="shared" ca="1" si="25"/>
        <v>422408</v>
      </c>
      <c r="O41" s="85">
        <f t="shared" ref="O41:O49" ca="1" si="26">IF(L41&gt;0,N41*100/L41,0)</f>
        <v>112.21064599593032</v>
      </c>
      <c r="P41" s="85">
        <f t="shared" ref="P41:P49" ca="1" si="27">IF(M41&gt;0,N41*100/M41,0)</f>
        <v>87.372403336801412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483457</v>
      </c>
      <c r="N43" s="92">
        <f t="shared" ca="1" si="28"/>
        <v>422408</v>
      </c>
      <c r="O43" s="92">
        <f t="shared" ca="1" si="26"/>
        <v>112.21064599593032</v>
      </c>
      <c r="P43" s="92">
        <f t="shared" ca="1" si="27"/>
        <v>87.372403336801412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483457</v>
      </c>
      <c r="N44" s="498">
        <f t="shared" ca="1" si="29"/>
        <v>422408</v>
      </c>
      <c r="O44" s="498">
        <f t="shared" ca="1" si="26"/>
        <v>112.21064599593032</v>
      </c>
      <c r="P44" s="498">
        <f t="shared" ca="1" si="27"/>
        <v>87.372403336801412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IFERROR(__xludf.DUMMYFUNCTION("IMPORTRANGE(""https://docs.google.com/spreadsheets/d/1MeEWN-I1oV_STSDYn1IFDPWt_1FKiwhDph83XaGc0o0/edit?usp=sharing"",""งบพรบ!R80"")"),483457)</f>
        <v>483457</v>
      </c>
      <c r="N46" s="93">
        <f ca="1">IFERROR(__xludf.DUMMYFUNCTION("IMPORTRANGE(""https://docs.google.com/spreadsheets/d/1MeEWN-I1oV_STSDYn1IFDPWt_1FKiwhDph83XaGc0o0/edit?usp=sharing"",""งบพรบ!T80"")"),422408)</f>
        <v>422408</v>
      </c>
      <c r="O46" s="93">
        <f t="shared" ca="1" si="26"/>
        <v>112.21064599593032</v>
      </c>
      <c r="P46" s="93">
        <f t="shared" ca="1" si="27"/>
        <v>87.372403336801412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572600</v>
      </c>
      <c r="N53" s="116">
        <f t="shared" ca="1" si="31"/>
        <v>544292.36</v>
      </c>
      <c r="O53" s="116">
        <f t="shared" ref="O53:O61" ca="1" si="32">IF(L53&gt;0,N53*100/L53,0)</f>
        <v>95.056297589940627</v>
      </c>
      <c r="P53" s="116">
        <f t="shared" ref="P53:P61" ca="1" si="33">IF(M53&gt;0,N53*100/M53,0)</f>
        <v>95.056297589940627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572600</v>
      </c>
      <c r="N55" s="123">
        <f t="shared" ca="1" si="34"/>
        <v>544292.36</v>
      </c>
      <c r="O55" s="123">
        <f t="shared" ca="1" si="32"/>
        <v>95.056297589940627</v>
      </c>
      <c r="P55" s="123">
        <f t="shared" ca="1" si="33"/>
        <v>95.056297589940627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572600</v>
      </c>
      <c r="N56" s="498">
        <f t="shared" ca="1" si="35"/>
        <v>544292.36</v>
      </c>
      <c r="O56" s="498">
        <f t="shared" ca="1" si="32"/>
        <v>95.056297589940627</v>
      </c>
      <c r="P56" s="498">
        <f t="shared" ca="1" si="33"/>
        <v>95.056297589940627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IFERROR(__xludf.DUMMYFUNCTION("IMPORTRANGE(""https://docs.google.com/spreadsheets/d/1MeEWN-I1oV_STSDYn1IFDPWt_1FKiwhDph83XaGc0o0/edit?usp=sharing"",""งบพรบ!AB80"")"),572600)</f>
        <v>572600</v>
      </c>
      <c r="N58" s="93">
        <f ca="1">IFERROR(__xludf.DUMMYFUNCTION("IMPORTRANGE(""https://docs.google.com/spreadsheets/d/1MeEWN-I1oV_STSDYn1IFDPWt_1FKiwhDph83XaGc0o0/edit?usp=sharing"",""งบพรบ!AD80"")"),544292.36)</f>
        <v>544292.36</v>
      </c>
      <c r="O58" s="93">
        <f t="shared" ca="1" si="32"/>
        <v>95.056297589940627</v>
      </c>
      <c r="P58" s="93">
        <f t="shared" ca="1" si="33"/>
        <v>95.056297589940627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228840</v>
      </c>
      <c r="N88" s="155">
        <f t="shared" ca="1" si="49"/>
        <v>188531.28</v>
      </c>
      <c r="O88" s="155">
        <f t="shared" ref="O88:O96" ca="1" si="50">IF(L88&gt;0,N88*100/L88,0)</f>
        <v>82.385631882538021</v>
      </c>
      <c r="P88" s="155">
        <f t="shared" ref="P88:P96" ca="1" si="51">IF(M88&gt;0,N88*100/M88,0)</f>
        <v>82.385631882538021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228840</v>
      </c>
      <c r="N90" s="93">
        <f t="shared" ca="1" si="52"/>
        <v>188531.28</v>
      </c>
      <c r="O90" s="93">
        <f t="shared" ca="1" si="50"/>
        <v>82.385631882538021</v>
      </c>
      <c r="P90" s="93">
        <f t="shared" ca="1" si="51"/>
        <v>82.385631882538021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228840</v>
      </c>
      <c r="N91" s="498">
        <f t="shared" ca="1" si="53"/>
        <v>188531.28</v>
      </c>
      <c r="O91" s="498">
        <f t="shared" ca="1" si="50"/>
        <v>82.385631882538021</v>
      </c>
      <c r="P91" s="498">
        <f t="shared" ca="1" si="51"/>
        <v>82.385631882538021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IFERROR(__xludf.DUMMYFUNCTION("IMPORTRANGE(""https://docs.google.com/spreadsheets/d/1MeEWN-I1oV_STSDYn1IFDPWt_1FKiwhDph83XaGc0o0/edit?usp=sharing"",""งบพรบ!AV80"")"),228840)</f>
        <v>228840</v>
      </c>
      <c r="N93" s="93">
        <f ca="1">IFERROR(__xludf.DUMMYFUNCTION("IMPORTRANGE(""https://docs.google.com/spreadsheets/d/1MeEWN-I1oV_STSDYn1IFDPWt_1FKiwhDph83XaGc0o0/edit?usp=sharing"",""งบพรบ!AX80"")"),188531.28)</f>
        <v>188531.28</v>
      </c>
      <c r="O93" s="93">
        <f t="shared" ca="1" si="50"/>
        <v>82.385631882538021</v>
      </c>
      <c r="P93" s="93">
        <f t="shared" ca="1" si="51"/>
        <v>82.385631882538021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79790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53.001629276851737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79790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53.001629276851737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79790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53.001629276851737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IFERROR(__xludf.DUMMYFUNCTION("IMPORTRANGE(""https://docs.google.com/spreadsheets/d/1MeEWN-I1oV_STSDYn1IFDPWt_1FKiwhDph83XaGc0o0/edit?usp=sharing"",""งบพรบ!CJ80"")"),79790)</f>
        <v>79790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53.001629276851737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208400</v>
      </c>
      <c r="N181" s="155">
        <f t="shared" ca="1" si="92"/>
        <v>204885.79</v>
      </c>
      <c r="O181" s="155">
        <f t="shared" ref="O181:O189" ca="1" si="93">IF(L181&gt;0,N181*100/L181,0)</f>
        <v>98.313718809980813</v>
      </c>
      <c r="P181" s="155">
        <f t="shared" ref="P181:P189" ca="1" si="94">IF(M181&gt;0,N181*100/M181,0)</f>
        <v>98.313718809980813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208400</v>
      </c>
      <c r="N183" s="93">
        <f t="shared" ca="1" si="95"/>
        <v>204885.79</v>
      </c>
      <c r="O183" s="93">
        <f t="shared" ca="1" si="93"/>
        <v>98.313718809980813</v>
      </c>
      <c r="P183" s="93">
        <f t="shared" ca="1" si="94"/>
        <v>98.313718809980813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208400</v>
      </c>
      <c r="N184" s="498">
        <f t="shared" ca="1" si="96"/>
        <v>204885.79</v>
      </c>
      <c r="O184" s="498">
        <f t="shared" ca="1" si="93"/>
        <v>98.313718809980813</v>
      </c>
      <c r="P184" s="498">
        <f t="shared" ca="1" si="94"/>
        <v>98.313718809980813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IFERROR(__xludf.DUMMYFUNCTION("IMPORTRANGE(""https://docs.google.com/spreadsheets/d/1MeEWN-I1oV_STSDYn1IFDPWt_1FKiwhDph83XaGc0o0/edit?usp=sharing"",""งบพรบ!CT80"")"),208400)</f>
        <v>208400</v>
      </c>
      <c r="N186" s="93">
        <f ca="1">IFERROR(__xludf.DUMMYFUNCTION("IMPORTRANGE(""https://docs.google.com/spreadsheets/d/1MeEWN-I1oV_STSDYn1IFDPWt_1FKiwhDph83XaGc0o0/edit?usp=sharing"",""งบพรบ!CV80"")"),204885.79)</f>
        <v>204885.79</v>
      </c>
      <c r="O186" s="93">
        <f t="shared" ca="1" si="93"/>
        <v>98.313718809980813</v>
      </c>
      <c r="P186" s="93">
        <f t="shared" ca="1" si="94"/>
        <v>98.313718809980813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222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222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24240</v>
      </c>
      <c r="O198" s="155">
        <f ca="1">IF(L198&gt;0,N198*100/L198,0)</f>
        <v>93.230769230769226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16180</v>
      </c>
      <c r="O217" s="155">
        <f ca="1">IF(L217&gt;0,N217*100/L217,0)</f>
        <v>94.619883040935676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6">
        <v>2080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6">
        <v>4100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12800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20900</v>
      </c>
      <c r="O261" s="155">
        <f t="shared" ref="O261:O269" ca="1" si="117">IF(L261&gt;0,N261*100/L261,0)</f>
        <v>83.6</v>
      </c>
      <c r="P261" s="155">
        <f t="shared" ref="P261:P269" ca="1" si="118">IF(M261&gt;0,N261*100/M261,0)</f>
        <v>83.6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20900</v>
      </c>
      <c r="O263" s="93">
        <f t="shared" ca="1" si="117"/>
        <v>83.6</v>
      </c>
      <c r="P263" s="93">
        <f t="shared" ca="1" si="118"/>
        <v>83.6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20900</v>
      </c>
      <c r="O264" s="498">
        <f t="shared" ca="1" si="117"/>
        <v>83.6</v>
      </c>
      <c r="P264" s="498">
        <f t="shared" ca="1" si="118"/>
        <v>83.6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IFERROR(__xludf.DUMMYFUNCTION("IMPORTRANGE(""https://docs.google.com/spreadsheets/d/1MeEWN-I1oV_STSDYn1IFDPWt_1FKiwhDph83XaGc0o0/edit?usp=sharing"",""งบพรบ!DD80"")"),25000)</f>
        <v>25000</v>
      </c>
      <c r="N266" s="93">
        <f ca="1">IFERROR(__xludf.DUMMYFUNCTION("IMPORTRANGE(""https://docs.google.com/spreadsheets/d/1MeEWN-I1oV_STSDYn1IFDPWt_1FKiwhDph83XaGc0o0/edit?usp=sharing"",""งบพรบ!DF80"")"),20900)</f>
        <v>20900</v>
      </c>
      <c r="O266" s="93">
        <f t="shared" ca="1" si="117"/>
        <v>83.6</v>
      </c>
      <c r="P266" s="93">
        <f t="shared" ca="1" si="118"/>
        <v>83.6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500</v>
      </c>
      <c r="K327" s="446">
        <f ca="1">IF(I327&gt;0,J327*100/I327,0)</f>
        <v>166.66666666666666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85814</v>
      </c>
      <c r="O328" s="155">
        <f t="shared" ref="O328:O336" ca="1" si="150">IF(L328&gt;0,N328*100/L328,0)</f>
        <v>54.658598726114647</v>
      </c>
      <c r="P328" s="155">
        <f t="shared" ref="P328:P336" ca="1" si="151">IF(M328&gt;0,N328*100/M328,0)</f>
        <v>53.801880877742946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85814</v>
      </c>
      <c r="O330" s="93">
        <f t="shared" ca="1" si="150"/>
        <v>54.658598726114647</v>
      </c>
      <c r="P330" s="93">
        <f t="shared" ca="1" si="151"/>
        <v>53.801880877742946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85814</v>
      </c>
      <c r="O331" s="498">
        <f t="shared" ca="1" si="150"/>
        <v>54.658598726114647</v>
      </c>
      <c r="P331" s="498">
        <f t="shared" ca="1" si="151"/>
        <v>53.801880877742946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IFERROR(__xludf.DUMMYFUNCTION("IMPORTRANGE(""https://docs.google.com/spreadsheets/d/1MeEWN-I1oV_STSDYn1IFDPWt_1FKiwhDph83XaGc0o0/edit?usp=sharing"",""งบพรบ!ER80"")"),159500)</f>
        <v>159500</v>
      </c>
      <c r="N333" s="93">
        <f ca="1">IFERROR(__xludf.DUMMYFUNCTION("IMPORTRANGE(""https://docs.google.com/spreadsheets/d/1MeEWN-I1oV_STSDYn1IFDPWt_1FKiwhDph83XaGc0o0/edit?usp=sharing"",""งบพรบ!ET80"")"),85814)</f>
        <v>85814</v>
      </c>
      <c r="O333" s="93">
        <f t="shared" ca="1" si="150"/>
        <v>54.658598726114647</v>
      </c>
      <c r="P333" s="93">
        <f t="shared" ca="1" si="151"/>
        <v>53.801880877742946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IFERROR(__xludf.DUMMYFUNCTION("IMPORTRANGE(""https://docs.google.com/spreadsheets/d/1kVcqe37tkHyjCSG3S0O1AXqVkqjo8mSIZil3BcpIysc/edit?usp=sharing"",""ศูนย์!D80"")"),421)</f>
        <v>421</v>
      </c>
      <c r="K338" s="498">
        <f ca="1">IF(I338&gt;0,J338*100/I338,0)</f>
        <v>140.33333333333334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896060</v>
      </c>
      <c r="N345" s="155">
        <f t="shared" ca="1" si="155"/>
        <v>744381.91</v>
      </c>
      <c r="O345" s="155">
        <f t="shared" ref="O345:O353" ca="1" si="156">IF(L345&gt;0,N345*100/L345,0)</f>
        <v>89.034508288878783</v>
      </c>
      <c r="P345" s="155">
        <f t="shared" ref="P345:P353" ca="1" si="157">IF(M345&gt;0,N345*100/M345,0)</f>
        <v>83.072775260585232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896060</v>
      </c>
      <c r="N347" s="93">
        <f t="shared" ca="1" si="158"/>
        <v>744381.91</v>
      </c>
      <c r="O347" s="93">
        <f t="shared" ca="1" si="156"/>
        <v>89.034508288878783</v>
      </c>
      <c r="P347" s="93">
        <f t="shared" ca="1" si="157"/>
        <v>83.072775260585232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820060</v>
      </c>
      <c r="N348" s="498">
        <f t="shared" ca="1" si="159"/>
        <v>668381.91</v>
      </c>
      <c r="O348" s="498">
        <f t="shared" ca="1" si="156"/>
        <v>87.938045680604162</v>
      </c>
      <c r="P348" s="498">
        <f t="shared" ca="1" si="157"/>
        <v>81.504025315220844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IFERROR(__xludf.DUMMYFUNCTION("IMPORTRANGE(""https://docs.google.com/spreadsheets/d/1MeEWN-I1oV_STSDYn1IFDPWt_1FKiwhDph83XaGc0o0/edit?usp=sharing"",""งบพรบ!FB80"")"),820060)</f>
        <v>820060</v>
      </c>
      <c r="N350" s="93">
        <f ca="1">IFERROR(__xludf.DUMMYFUNCTION("IMPORTRANGE(""https://docs.google.com/spreadsheets/d/1MeEWN-I1oV_STSDYn1IFDPWt_1FKiwhDph83XaGc0o0/edit?usp=sharing"",""งบพรบ!FD80"")"),668381.91)</f>
        <v>668381.91</v>
      </c>
      <c r="O350" s="93">
        <f t="shared" ca="1" si="156"/>
        <v>87.938045680604162</v>
      </c>
      <c r="P350" s="93">
        <f t="shared" ca="1" si="157"/>
        <v>81.504025315220844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58</v>
      </c>
      <c r="K355" s="466">
        <f ca="1">IF(I355&gt;0,J355*100/I355,0)</f>
        <v>69.047619047619051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IFERROR(__xludf.DUMMYFUNCTION("IMPORTRANGE(""https://docs.google.com/spreadsheets/d/1XWAQStnk-4SwqDmLtmXYiTMKHgktTP8We1SCoS47DrQ/edit?usp=sharing"",""จัดที่ดิน!W80"")"),94)</f>
        <v>94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IFERROR(__xludf.DUMMYFUNCTION("IMPORTRANGE(""https://docs.google.com/spreadsheets/d/1XWAQStnk-4SwqDmLtmXYiTMKHgktTP8We1SCoS47DrQ/edit?usp=sharing"",""จัดที่ดิน!X80"")"),406.669999999999)</f>
        <v>406.66999999999899</v>
      </c>
      <c r="K359" s="498">
        <f t="shared" ca="1" si="161"/>
        <v>101.66749999999975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IFERROR(__xludf.DUMMYFUNCTION("IMPORTRANGE(""https://docs.google.com/spreadsheets/d/1XWAQStnk-4SwqDmLtmXYiTMKHgktTP8We1SCoS47DrQ/edit?usp=sharing"",""จัดที่ดิน!Y80"")"),94)</f>
        <v>94</v>
      </c>
      <c r="K360" s="498">
        <f t="shared" ca="1" si="161"/>
        <v>111.9047619047619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IFERROR(__xludf.DUMMYFUNCTION("IMPORTRANGE(""https://docs.google.com/spreadsheets/d/1XWAQStnk-4SwqDmLtmXYiTMKHgktTP8We1SCoS47DrQ/edit?usp=sharing"",""จัดที่ดิน!Z80"")"),406.669999999999)</f>
        <v>406.66999999999899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IFERROR(__xludf.DUMMYFUNCTION("IMPORTRANGE(""https://docs.google.com/spreadsheets/d/1XWAQStnk-4SwqDmLtmXYiTMKHgktTP8We1SCoS47DrQ/edit?usp=sharing"",""จัดที่ดิน!AA80"")"),58)</f>
        <v>58</v>
      </c>
      <c r="K362" s="498">
        <f t="shared" ca="1" si="161"/>
        <v>69.047619047619051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IFERROR(__xludf.DUMMYFUNCTION("IMPORTRANGE(""https://docs.google.com/spreadsheets/d/1XWAQStnk-4SwqDmLtmXYiTMKHgktTP8We1SCoS47DrQ/edit?usp=sharing"",""จัดที่ดิน!AB80"")"),286.2)</f>
        <v>286.2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110</v>
      </c>
      <c r="K364" s="480">
        <f t="shared" ca="1" si="161"/>
        <v>82.089552238805965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IFERROR(__xludf.DUMMYFUNCTION("IMPORTRANGE(""https://docs.google.com/spreadsheets/d/1XWAQStnk-4SwqDmLtmXYiTMKHgktTP8We1SCoS47DrQ/edit?usp=sharing"",""จัดที่ดิน!E80"")"),41)</f>
        <v>41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IFERROR(__xludf.DUMMYFUNCTION("IMPORTRANGE(""https://docs.google.com/spreadsheets/d/1XWAQStnk-4SwqDmLtmXYiTMKHgktTP8We1SCoS47DrQ/edit?usp=sharing"",""จัดที่ดิน!F80"")"),203.85)</f>
        <v>203.85</v>
      </c>
      <c r="K369" s="498">
        <f t="shared" ca="1" si="163"/>
        <v>101.925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IFERROR(__xludf.DUMMYFUNCTION("IMPORTRANGE(""https://docs.google.com/spreadsheets/d/1XWAQStnk-4SwqDmLtmXYiTMKHgktTP8We1SCoS47DrQ/edit?usp=sharing"",""จัดที่ดิน!G80"")"),41)</f>
        <v>41</v>
      </c>
      <c r="K370" s="498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IFERROR(__xludf.DUMMYFUNCTION("IMPORTRANGE(""https://docs.google.com/spreadsheets/d/1XWAQStnk-4SwqDmLtmXYiTMKHgktTP8We1SCoS47DrQ/edit?usp=sharing"",""จัดที่ดิน!H80"")"),203.85)</f>
        <v>203.85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70</v>
      </c>
      <c r="K374" s="492">
        <f t="shared" ca="1" si="163"/>
        <v>67.307692307692307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IFERROR(__xludf.DUMMYFUNCTION("IMPORTRANGE(""https://docs.google.com/spreadsheets/d/1XWAQStnk-4SwqDmLtmXYiTMKHgktTP8We1SCoS47DrQ/edit?usp=sharing"",""จัดที่ดิน!AH80"")"),53)</f>
        <v>53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IFERROR(__xludf.DUMMYFUNCTION("IMPORTRANGE(""https://docs.google.com/spreadsheets/d/1XWAQStnk-4SwqDmLtmXYiTMKHgktTP8We1SCoS47DrQ/edit?usp=sharing"",""จัดที่ดิน!AI80"")"),202.82)</f>
        <v>202.82</v>
      </c>
      <c r="K378" s="498">
        <f t="shared" ca="1" si="164"/>
        <v>101.41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IFERROR(__xludf.DUMMYFUNCTION("IMPORTRANGE(""https://docs.google.com/spreadsheets/d/1XWAQStnk-4SwqDmLtmXYiTMKHgktTP8We1SCoS47DrQ/edit?usp=sharing"",""จัดที่ดิน!AJ80"")"),105)</f>
        <v>105</v>
      </c>
      <c r="K379" s="498">
        <f t="shared" ca="1" si="164"/>
        <v>100.96153846153847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IFERROR(__xludf.DUMMYFUNCTION("IMPORTRANGE(""https://docs.google.com/spreadsheets/d/1XWAQStnk-4SwqDmLtmXYiTMKHgktTP8We1SCoS47DrQ/edit?usp=sharing"",""จัดที่ดิน!AK80"")"),493.24)</f>
        <v>493.24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IFERROR(__xludf.DUMMYFUNCTION("IMPORTRANGE(""https://docs.google.com/spreadsheets/d/1XWAQStnk-4SwqDmLtmXYiTMKHgktTP8We1SCoS47DrQ/edit?usp=sharing"",""จัดที่ดิน!AL80"")"),70)</f>
        <v>70</v>
      </c>
      <c r="K381" s="498">
        <f t="shared" ca="1" si="164"/>
        <v>67.307692307692307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IFERROR(__xludf.DUMMYFUNCTION("IMPORTRANGE(""https://docs.google.com/spreadsheets/d/1XWAQStnk-4SwqDmLtmXYiTMKHgktTP8We1SCoS47DrQ/edit?usp=sharing"",""จัดที่ดิน!AM80"")"),375.03)</f>
        <v>375.03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534717</v>
      </c>
      <c r="N414" s="553">
        <f t="shared" si="181"/>
        <v>381587.35</v>
      </c>
      <c r="O414" s="553">
        <f ca="1">IF(L414&gt;0,N414*100/L414,0)</f>
        <v>65.304404599526634</v>
      </c>
      <c r="P414" s="553">
        <f ca="1">IF(M414&gt;0,N414*100/M414,0)</f>
        <v>71.362487072601027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71560</v>
      </c>
      <c r="N419" s="155">
        <f t="shared" si="184"/>
        <v>65890</v>
      </c>
      <c r="O419" s="155">
        <f t="shared" ref="O419:O424" ca="1" si="185">IF(L419&gt;0,N419*100/L419,0)</f>
        <v>98.99338942307692</v>
      </c>
      <c r="P419" s="155">
        <f t="shared" ref="P419:P424" ca="1" si="186">IF(M419&gt;0,N419*100/M419,0)</f>
        <v>92.076579094466183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71560</v>
      </c>
      <c r="N421" s="93">
        <f t="shared" si="187"/>
        <v>65890</v>
      </c>
      <c r="O421" s="93">
        <f t="shared" ca="1" si="185"/>
        <v>98.99338942307692</v>
      </c>
      <c r="P421" s="93">
        <f t="shared" ca="1" si="186"/>
        <v>92.076579094466183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71560</v>
      </c>
      <c r="N422" s="498">
        <f t="shared" si="188"/>
        <v>65890</v>
      </c>
      <c r="O422" s="498">
        <f t="shared" ca="1" si="185"/>
        <v>98.99338942307692</v>
      </c>
      <c r="P422" s="498">
        <f t="shared" ca="1" si="186"/>
        <v>92.076579094466183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L424+5000</f>
        <v>71560</v>
      </c>
      <c r="N424" s="93">
        <f>N425+N426+N427+N428</f>
        <v>65890</v>
      </c>
      <c r="O424" s="93">
        <f t="shared" ca="1" si="185"/>
        <v>98.99338942307692</v>
      </c>
      <c r="P424" s="93">
        <f t="shared" ca="1" si="186"/>
        <v>92.076579094466183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41300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24590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61320</v>
      </c>
      <c r="O444" s="195">
        <f t="shared" ref="O444:O449" ca="1" si="198">IF(L444&gt;0,N444*100/L444,0)</f>
        <v>88.663967611336034</v>
      </c>
      <c r="P444" s="195">
        <f t="shared" ref="P444:P449" ca="1" si="199">IF(M444&gt;0,N444*100/M444,0)</f>
        <v>88.663967611336034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61320</v>
      </c>
      <c r="O446" s="93">
        <f t="shared" ca="1" si="198"/>
        <v>88.663967611336034</v>
      </c>
      <c r="P446" s="93">
        <f t="shared" ca="1" si="199"/>
        <v>88.663967611336034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61320</v>
      </c>
      <c r="O447" s="498">
        <f t="shared" ca="1" si="198"/>
        <v>88.663967611336034</v>
      </c>
      <c r="P447" s="498">
        <f t="shared" ca="1" si="199"/>
        <v>88.663967611336034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61320</v>
      </c>
      <c r="O449" s="93">
        <f t="shared" ca="1" si="198"/>
        <v>88.663967611336034</v>
      </c>
      <c r="P449" s="93">
        <f t="shared" ca="1" si="199"/>
        <v>88.663967611336034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18120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31873</v>
      </c>
      <c r="O467" s="195">
        <f t="shared" ref="O467:O472" ca="1" si="207">IF(L467&gt;0,N467*100/L467,0)</f>
        <v>27.879779222028812</v>
      </c>
      <c r="P467" s="195">
        <f t="shared" ref="P467:P472" ca="1" si="208">IF(M467&gt;0,N467*100/M467,0)</f>
        <v>27.879779222028812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31873</v>
      </c>
      <c r="O469" s="93">
        <f t="shared" ca="1" si="207"/>
        <v>27.879779222028812</v>
      </c>
      <c r="P469" s="93">
        <f t="shared" ca="1" si="208"/>
        <v>27.879779222028812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31873</v>
      </c>
      <c r="O470" s="498">
        <f t="shared" ca="1" si="207"/>
        <v>27.879779222028812</v>
      </c>
      <c r="P470" s="498">
        <f t="shared" ca="1" si="208"/>
        <v>27.879779222028812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31873</v>
      </c>
      <c r="O472" s="93">
        <f t="shared" ca="1" si="207"/>
        <v>27.879779222028812</v>
      </c>
      <c r="P472" s="93">
        <f t="shared" ca="1" si="208"/>
        <v>27.879779222028812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4690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6591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251418</v>
      </c>
      <c r="N544" s="155">
        <f t="shared" si="236"/>
        <v>198348.35</v>
      </c>
      <c r="O544" s="155">
        <f t="shared" ref="O544:O549" ca="1" si="237">IF(L544&gt;0,N544*100/L544,0)</f>
        <v>66.178324291500672</v>
      </c>
      <c r="P544" s="155">
        <f t="shared" ref="P544:P549" ca="1" si="238">IF(M544&gt;0,N544*100/M544,0)</f>
        <v>78.891865339792702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251418</v>
      </c>
      <c r="N546" s="93">
        <f t="shared" si="240"/>
        <v>198348.35</v>
      </c>
      <c r="O546" s="93">
        <f t="shared" ca="1" si="237"/>
        <v>66.178324291500672</v>
      </c>
      <c r="P546" s="93">
        <f t="shared" ca="1" si="238"/>
        <v>78.891865339792702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251418</v>
      </c>
      <c r="N547" s="498">
        <f t="shared" si="241"/>
        <v>198348.35</v>
      </c>
      <c r="O547" s="498">
        <f t="shared" ca="1" si="237"/>
        <v>66.178324291500672</v>
      </c>
      <c r="P547" s="498">
        <f t="shared" ca="1" si="238"/>
        <v>78.891865339792702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L549-48300</f>
        <v>251418</v>
      </c>
      <c r="N549" s="93">
        <f>N550+N551+N552+N553+N554</f>
        <v>198348.35</v>
      </c>
      <c r="O549" s="93">
        <f t="shared" ca="1" si="237"/>
        <v>66.178324291500672</v>
      </c>
      <c r="P549" s="93">
        <f t="shared" ca="1" si="238"/>
        <v>78.891865339792702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114833.35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83515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6591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1539.76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6616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6616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6616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L660-4384</f>
        <v>6616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21640</v>
      </c>
      <c r="N685" s="195">
        <f t="shared" si="282"/>
        <v>17540</v>
      </c>
      <c r="O685" s="195">
        <f t="shared" ref="O685:O688" ca="1" si="283">IF(L685&gt;0,N685*100/L685,0)</f>
        <v>74.448217317487263</v>
      </c>
      <c r="P685" s="195">
        <f t="shared" ref="P685:P688" ca="1" si="284">IF(M685&gt;0,N685*100/M685,0)</f>
        <v>81.053604436229207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21640</v>
      </c>
      <c r="N687" s="93">
        <f t="shared" si="285"/>
        <v>17540</v>
      </c>
      <c r="O687" s="93">
        <f t="shared" ca="1" si="283"/>
        <v>74.448217317487263</v>
      </c>
      <c r="P687" s="93">
        <f t="shared" ca="1" si="284"/>
        <v>81.053604436229207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21640</v>
      </c>
      <c r="N688" s="498">
        <f t="shared" si="286"/>
        <v>17540</v>
      </c>
      <c r="O688" s="498">
        <f t="shared" ca="1" si="283"/>
        <v>74.448217317487263</v>
      </c>
      <c r="P688" s="498">
        <f t="shared" ca="1" si="284"/>
        <v>81.053604436229207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L690-1920</f>
        <v>21640</v>
      </c>
      <c r="N690" s="93">
        <f>N691+N692+N693+N694</f>
        <v>17540</v>
      </c>
      <c r="O690" s="93">
        <f ca="1">IF(L690&gt;0,N690*100/L690,0)</f>
        <v>74.448217317487263</v>
      </c>
      <c r="P690" s="93">
        <f ca="1">IF(M690&gt;0,N690*100/M690,0)</f>
        <v>81.053604436229207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17540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IFERROR(__xludf.DUMMYFUNCTION("IMPORTRANGE(""https://docs.google.com/spreadsheets/d/19vJNZY_5yjcGF2XGBMNZRCAIB0Kwfpjp8YEOfu-bneM/edit?usp=sharing"",""งานกองทุน!F80"")"),564233.65)</f>
        <v>564233.65</v>
      </c>
      <c r="K821" s="498">
        <f t="shared" ref="K821:K828" ca="1" si="335">IF(I821&gt;0,J821*100/I821,0)</f>
        <v>119.22733335550663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IFERROR(__xludf.DUMMYFUNCTION("IMPORTRANGE(""https://docs.google.com/spreadsheets/d/19vJNZY_5yjcGF2XGBMNZRCAIB0Kwfpjp8YEOfu-bneM/edit?usp=sharing"",""งานกองทุน!E80"")"),29)</f>
        <v>29</v>
      </c>
      <c r="K822" s="498">
        <f t="shared" ca="1" si="335"/>
        <v>93.548387096774192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IFERROR(__xludf.DUMMYFUNCTION("IMPORTRANGE(""https://docs.google.com/spreadsheets/d/19vJNZY_5yjcGF2XGBMNZRCAIB0Kwfpjp8YEOfu-bneM/edit?usp=sharing"",""งานกองทุน!K80"")"),129580.69)</f>
        <v>129580.69</v>
      </c>
      <c r="K823" s="498">
        <f t="shared" ca="1" si="335"/>
        <v>6.883350240779988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IFERROR(__xludf.DUMMYFUNCTION("IMPORTRANGE(""https://docs.google.com/spreadsheets/d/19vJNZY_5yjcGF2XGBMNZRCAIB0Kwfpjp8YEOfu-bneM/edit?usp=sharing"",""งานกองทุน!J80"")"),106)</f>
        <v>106</v>
      </c>
      <c r="K824" s="498">
        <f t="shared" ca="1" si="335"/>
        <v>80.916030534351151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IFERROR(__xludf.DUMMYFUNCTION("IMPORTRANGE(""https://docs.google.com/spreadsheets/d/19vJNZY_5yjcGF2XGBMNZRCAIB0Kwfpjp8YEOfu-bneM/edit?usp=sharing"",""งานกองทุน!P80"")"),46016.77)</f>
        <v>46016.77</v>
      </c>
      <c r="K825" s="498">
        <f t="shared" ca="1" si="335"/>
        <v>172.78394295702066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IFERROR(__xludf.DUMMYFUNCTION("IMPORTRANGE(""https://docs.google.com/spreadsheets/d/19vJNZY_5yjcGF2XGBMNZRCAIB0Kwfpjp8YEOfu-bneM/edit?usp=sharing"",""งานกองทุน!O80"")"),16)</f>
        <v>16</v>
      </c>
      <c r="K826" s="498">
        <f t="shared" ca="1" si="335"/>
        <v>19.277108433734941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IFERROR(__xludf.DUMMYFUNCTION("IMPORTRANGE(""https://docs.google.com/spreadsheets/d/19vJNZY_5yjcGF2XGBMNZRCAIB0Kwfpjp8YEOfu-bneM/edit?usp=sharing"",""งานกองทุน!U80"")"),400000)</f>
        <v>400000</v>
      </c>
      <c r="K827" s="498">
        <f t="shared" ca="1" si="335"/>
        <v>133.33333333333334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IFERROR(__xludf.DUMMYFUNCTION("IMPORTRANGE(""https://docs.google.com/spreadsheets/d/19vJNZY_5yjcGF2XGBMNZRCAIB0Kwfpjp8YEOfu-bneM/edit?usp=sharing"",""งานกองทุน!T80"")"),8)</f>
        <v>8</v>
      </c>
      <c r="K828" s="506">
        <f t="shared" ca="1" si="335"/>
        <v>114.28571428571429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8E08-63C9-453D-A5C4-5F368BA517D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7772413</v>
      </c>
      <c r="M8" s="22">
        <f t="shared" ca="1" si="0"/>
        <v>6622413.5</v>
      </c>
      <c r="N8" s="22">
        <f t="shared" ca="1" si="0"/>
        <v>5865054.25</v>
      </c>
      <c r="O8" s="22">
        <f t="shared" ref="O8:O16" ca="1" si="1">IF(L8&gt;0,N8*100/L8,0)</f>
        <v>75.459889354824554</v>
      </c>
      <c r="P8" s="22">
        <f t="shared" ref="P8:P16" ca="1" si="2">IF(M8&gt;0,N8*100/M8,0)</f>
        <v>88.563697358976455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7772413</v>
      </c>
      <c r="M10" s="30">
        <f t="shared" ca="1" si="3"/>
        <v>6622413.5</v>
      </c>
      <c r="N10" s="30">
        <f t="shared" ca="1" si="3"/>
        <v>5865054.25</v>
      </c>
      <c r="O10" s="30">
        <f t="shared" ca="1" si="1"/>
        <v>75.459889354824554</v>
      </c>
      <c r="P10" s="30">
        <f t="shared" ca="1" si="2"/>
        <v>88.563697358976455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3026413</v>
      </c>
      <c r="M11" s="498">
        <f t="shared" ca="1" si="4"/>
        <v>3204863.5</v>
      </c>
      <c r="N11" s="498">
        <f t="shared" ca="1" si="4"/>
        <v>2447504.25</v>
      </c>
      <c r="O11" s="498">
        <f t="shared" ca="1" si="1"/>
        <v>80.871455746456277</v>
      </c>
      <c r="P11" s="498">
        <f t="shared" ca="1" si="2"/>
        <v>76.368439716699328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3026413</v>
      </c>
      <c r="M13" s="93">
        <f t="shared" ca="1" si="5"/>
        <v>3204863.5</v>
      </c>
      <c r="N13" s="93">
        <f t="shared" ca="1" si="5"/>
        <v>2447504.25</v>
      </c>
      <c r="O13" s="93">
        <f t="shared" ca="1" si="1"/>
        <v>80.871455746456277</v>
      </c>
      <c r="P13" s="93">
        <f t="shared" ca="1" si="2"/>
        <v>76.368439716699328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3417550</v>
      </c>
      <c r="N14" s="498">
        <f t="shared" ca="1" si="6"/>
        <v>3417550</v>
      </c>
      <c r="O14" s="498">
        <f t="shared" ca="1" si="1"/>
        <v>72.009060261272651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3417550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5884099.5</v>
      </c>
      <c r="N18" s="22">
        <f t="shared" ca="1" si="8"/>
        <v>5314443.25</v>
      </c>
      <c r="O18" s="22">
        <f t="shared" ref="O18:O26" ca="1" si="9">IF(L18&gt;0,N18*100/L18,0)</f>
        <v>75.517494682315132</v>
      </c>
      <c r="P18" s="22">
        <f t="shared" ref="P18:P26" ca="1" si="10">IF(M18&gt;0,N18*100/M18,0)</f>
        <v>90.318718267765533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5884099.5</v>
      </c>
      <c r="N20" s="30">
        <f t="shared" ca="1" si="11"/>
        <v>5314443.25</v>
      </c>
      <c r="O20" s="30">
        <f t="shared" ca="1" si="9"/>
        <v>75.517494682315132</v>
      </c>
      <c r="P20" s="30">
        <f t="shared" ca="1" si="10"/>
        <v>90.318718267765533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2466549.5</v>
      </c>
      <c r="N21" s="498">
        <f t="shared" ca="1" si="12"/>
        <v>1896893.25</v>
      </c>
      <c r="O21" s="498">
        <f t="shared" ca="1" si="9"/>
        <v>82.784348818849182</v>
      </c>
      <c r="P21" s="498">
        <f t="shared" ca="1" si="10"/>
        <v>76.904730677409873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2466549.5</v>
      </c>
      <c r="N23" s="93">
        <f t="shared" ca="1" si="13"/>
        <v>1896893.25</v>
      </c>
      <c r="O23" s="93">
        <f t="shared" ca="1" si="9"/>
        <v>82.784348818849182</v>
      </c>
      <c r="P23" s="93">
        <f t="shared" ca="1" si="10"/>
        <v>76.904730677409873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3417550</v>
      </c>
      <c r="N24" s="498">
        <f t="shared" ca="1" si="14"/>
        <v>3417550</v>
      </c>
      <c r="O24" s="498">
        <f t="shared" ca="1" si="9"/>
        <v>72.009060261272651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3417550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735046</v>
      </c>
      <c r="M28" s="22">
        <f t="shared" ca="1" si="16"/>
        <v>738314</v>
      </c>
      <c r="N28" s="22">
        <f t="shared" si="16"/>
        <v>550611</v>
      </c>
      <c r="O28" s="22">
        <f t="shared" ref="O28:O37" ca="1" si="17">IF(L28&gt;0,N28*100/L28,0)</f>
        <v>74.908373081412591</v>
      </c>
      <c r="P28" s="22">
        <f t="shared" ref="P28:P37" ca="1" si="18">IF(M28&gt;0,N28*100/M28,0)</f>
        <v>74.576806074380272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735046</v>
      </c>
      <c r="M30" s="30">
        <f t="shared" ca="1" si="19"/>
        <v>738314</v>
      </c>
      <c r="N30" s="30">
        <f t="shared" si="19"/>
        <v>550611</v>
      </c>
      <c r="O30" s="30">
        <f t="shared" ca="1" si="17"/>
        <v>74.908373081412591</v>
      </c>
      <c r="P30" s="30">
        <f t="shared" ca="1" si="18"/>
        <v>74.576806074380272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735046</v>
      </c>
      <c r="M31" s="498">
        <f t="shared" ca="1" si="20"/>
        <v>738314</v>
      </c>
      <c r="N31" s="498">
        <f t="shared" si="20"/>
        <v>550611</v>
      </c>
      <c r="O31" s="498">
        <f t="shared" ca="1" si="17"/>
        <v>74.908373081412591</v>
      </c>
      <c r="P31" s="498">
        <f t="shared" ca="1" si="18"/>
        <v>74.576806074380272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735046</v>
      </c>
      <c r="M33" s="93">
        <f t="shared" ca="1" si="21"/>
        <v>738314</v>
      </c>
      <c r="N33" s="93">
        <f t="shared" si="21"/>
        <v>550611</v>
      </c>
      <c r="O33" s="93">
        <f t="shared" ca="1" si="17"/>
        <v>74.908373081412591</v>
      </c>
      <c r="P33" s="93">
        <f t="shared" ca="1" si="18"/>
        <v>74.576806074380272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7037367</v>
      </c>
      <c r="M37" s="858">
        <f t="shared" ca="1" si="24"/>
        <v>5884099.5</v>
      </c>
      <c r="N37" s="858">
        <f t="shared" ca="1" si="24"/>
        <v>5314443.25</v>
      </c>
      <c r="O37" s="858">
        <f t="shared" ca="1" si="17"/>
        <v>75.517494682315132</v>
      </c>
      <c r="P37" s="858">
        <f t="shared" ca="1" si="18"/>
        <v>90.318718267765533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253194.5</v>
      </c>
      <c r="N41" s="85">
        <f t="shared" ca="1" si="25"/>
        <v>228004.5</v>
      </c>
      <c r="O41" s="85">
        <f t="shared" ref="O41:O49" ca="1" si="26">IF(L41&gt;0,N41*100/L41,0)</f>
        <v>117.62388955953818</v>
      </c>
      <c r="P41" s="85">
        <f t="shared" ref="P41:P49" ca="1" si="27">IF(M41&gt;0,N41*100/M41,0)</f>
        <v>90.051126702989208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253194.5</v>
      </c>
      <c r="N43" s="92">
        <f t="shared" ca="1" si="28"/>
        <v>228004.5</v>
      </c>
      <c r="O43" s="92">
        <f t="shared" ca="1" si="26"/>
        <v>117.62388955953818</v>
      </c>
      <c r="P43" s="92">
        <f t="shared" ca="1" si="27"/>
        <v>90.051126702989208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253194.5</v>
      </c>
      <c r="N44" s="498">
        <f t="shared" ca="1" si="29"/>
        <v>228004.5</v>
      </c>
      <c r="O44" s="498">
        <f t="shared" ca="1" si="26"/>
        <v>117.62388955953818</v>
      </c>
      <c r="P44" s="498">
        <f t="shared" ca="1" si="27"/>
        <v>90.051126702989208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IFERROR(__xludf.DUMMYFUNCTION("IMPORTRANGE(""https://docs.google.com/spreadsheets/d/1MeEWN-I1oV_STSDYn1IFDPWt_1FKiwhDph83XaGc0o0/edit?usp=sharing"",""งบพรบ!R81"")"),253194.5)</f>
        <v>253194.5</v>
      </c>
      <c r="N46" s="93">
        <f ca="1">IFERROR(__xludf.DUMMYFUNCTION("IMPORTRANGE(""https://docs.google.com/spreadsheets/d/1MeEWN-I1oV_STSDYn1IFDPWt_1FKiwhDph83XaGc0o0/edit?usp=sharing"",""งบพรบ!T81"")"),228004.5)</f>
        <v>228004.5</v>
      </c>
      <c r="O46" s="93">
        <f t="shared" ca="1" si="26"/>
        <v>117.62388955953818</v>
      </c>
      <c r="P46" s="93">
        <f t="shared" ca="1" si="27"/>
        <v>90.051126702989208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4261250</v>
      </c>
      <c r="N53" s="116">
        <f t="shared" ca="1" si="31"/>
        <v>4187899.34</v>
      </c>
      <c r="O53" s="116">
        <f t="shared" ref="O53:O61" ca="1" si="32">IF(L53&gt;0,N53*100/L53,0)</f>
        <v>74.924400035781375</v>
      </c>
      <c r="P53" s="116">
        <f t="shared" ref="P53:P61" ca="1" si="33">IF(M53&gt;0,N53*100/M53,0)</f>
        <v>98.278658609562925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4261250</v>
      </c>
      <c r="N55" s="123">
        <f t="shared" ca="1" si="34"/>
        <v>4187899.34</v>
      </c>
      <c r="O55" s="123">
        <f t="shared" ca="1" si="32"/>
        <v>74.924400035781375</v>
      </c>
      <c r="P55" s="123">
        <f t="shared" ca="1" si="33"/>
        <v>98.278658609562925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919500</v>
      </c>
      <c r="N56" s="498">
        <f t="shared" ca="1" si="35"/>
        <v>846149.34</v>
      </c>
      <c r="O56" s="498">
        <f t="shared" ca="1" si="32"/>
        <v>92.02276672104405</v>
      </c>
      <c r="P56" s="498">
        <f t="shared" ca="1" si="33"/>
        <v>92.02276672104405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IFERROR(__xludf.DUMMYFUNCTION("IMPORTRANGE(""https://docs.google.com/spreadsheets/d/1MeEWN-I1oV_STSDYn1IFDPWt_1FKiwhDph83XaGc0o0/edit?usp=sharing"",""งบพรบ!AB81"")"),919500)</f>
        <v>919500</v>
      </c>
      <c r="N58" s="93">
        <f ca="1">IFERROR(__xludf.DUMMYFUNCTION("IMPORTRANGE(""https://docs.google.com/spreadsheets/d/1MeEWN-I1oV_STSDYn1IFDPWt_1FKiwhDph83XaGc0o0/edit?usp=sharing"",""งบพรบ!AD81"")"),846149.34)</f>
        <v>846149.34</v>
      </c>
      <c r="O58" s="93">
        <f t="shared" ca="1" si="32"/>
        <v>92.02276672104405</v>
      </c>
      <c r="P58" s="93">
        <f t="shared" ca="1" si="33"/>
        <v>92.02276672104405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3341750</v>
      </c>
      <c r="N59" s="498">
        <f t="shared" ca="1" si="36"/>
        <v>3341750</v>
      </c>
      <c r="O59" s="498">
        <f t="shared" ca="1" si="32"/>
        <v>71.557815845824408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IFERROR(__xludf.DUMMYFUNCTION("IMPORTRANGE(""https://docs.google.com/spreadsheets/d/1MeEWN-I1oV_STSDYn1IFDPWt_1FKiwhDph83XaGc0o0/edit?usp=sharing"",""งบพรบ!AC81"")"),3341750)</f>
        <v>3341750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333500</v>
      </c>
      <c r="N88" s="155">
        <f t="shared" ca="1" si="49"/>
        <v>229910.78</v>
      </c>
      <c r="O88" s="155">
        <f t="shared" ref="O88:O96" ca="1" si="50">IF(L88&gt;0,N88*100/L88,0)</f>
        <v>68.938764617691149</v>
      </c>
      <c r="P88" s="155">
        <f t="shared" ref="P88:P96" ca="1" si="51">IF(M88&gt;0,N88*100/M88,0)</f>
        <v>68.938764617691149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333500</v>
      </c>
      <c r="N90" s="93">
        <f t="shared" ca="1" si="52"/>
        <v>229910.78</v>
      </c>
      <c r="O90" s="93">
        <f t="shared" ca="1" si="50"/>
        <v>68.938764617691149</v>
      </c>
      <c r="P90" s="93">
        <f t="shared" ca="1" si="51"/>
        <v>68.938764617691149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333500</v>
      </c>
      <c r="N91" s="498">
        <f t="shared" ca="1" si="53"/>
        <v>229910.78</v>
      </c>
      <c r="O91" s="498">
        <f t="shared" ca="1" si="50"/>
        <v>68.938764617691149</v>
      </c>
      <c r="P91" s="498">
        <f t="shared" ca="1" si="51"/>
        <v>68.938764617691149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IFERROR(__xludf.DUMMYFUNCTION("IMPORTRANGE(""https://docs.google.com/spreadsheets/d/1MeEWN-I1oV_STSDYn1IFDPWt_1FKiwhDph83XaGc0o0/edit?usp=sharing"",""งบพรบ!AV81"")"),333500)</f>
        <v>333500</v>
      </c>
      <c r="N93" s="93">
        <f ca="1">IFERROR(__xludf.DUMMYFUNCTION("IMPORTRANGE(""https://docs.google.com/spreadsheets/d/1MeEWN-I1oV_STSDYn1IFDPWt_1FKiwhDph83XaGc0o0/edit?usp=sharing"",""งบพรบ!AX81"")"),229910.78)</f>
        <v>229910.78</v>
      </c>
      <c r="O93" s="93">
        <f t="shared" ca="1" si="50"/>
        <v>68.938764617691149</v>
      </c>
      <c r="P93" s="93">
        <f t="shared" ca="1" si="51"/>
        <v>68.938764617691149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68955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57.733304328910158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68955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57.733304328910158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68955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57.733304328910158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IFERROR(__xludf.DUMMYFUNCTION("IMPORTRANGE(""https://docs.google.com/spreadsheets/d/1MeEWN-I1oV_STSDYn1IFDPWt_1FKiwhDph83XaGc0o0/edit?usp=sharing"",""งบพรบ!CJ81"")"),68955)</f>
        <v>68955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57.733304328910158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63440</v>
      </c>
      <c r="N181" s="155">
        <f t="shared" ca="1" si="92"/>
        <v>41632</v>
      </c>
      <c r="O181" s="155">
        <f t="shared" ref="O181:O189" ca="1" si="93">IF(L181&gt;0,N181*100/L181,0)</f>
        <v>92.515555555555551</v>
      </c>
      <c r="P181" s="155">
        <f t="shared" ref="P181:P189" ca="1" si="94">IF(M181&gt;0,N181*100/M181,0)</f>
        <v>65.624211853720055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63440</v>
      </c>
      <c r="N183" s="93">
        <f t="shared" ca="1" si="95"/>
        <v>41632</v>
      </c>
      <c r="O183" s="93">
        <f t="shared" ca="1" si="93"/>
        <v>92.515555555555551</v>
      </c>
      <c r="P183" s="93">
        <f t="shared" ca="1" si="94"/>
        <v>65.624211853720055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63440</v>
      </c>
      <c r="N184" s="498">
        <f t="shared" ca="1" si="96"/>
        <v>41632</v>
      </c>
      <c r="O184" s="498">
        <f t="shared" ca="1" si="93"/>
        <v>92.515555555555551</v>
      </c>
      <c r="P184" s="498">
        <f t="shared" ca="1" si="94"/>
        <v>65.624211853720055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IFERROR(__xludf.DUMMYFUNCTION("IMPORTRANGE(""https://docs.google.com/spreadsheets/d/1MeEWN-I1oV_STSDYn1IFDPWt_1FKiwhDph83XaGc0o0/edit?usp=sharing"",""งบพรบ!CT81"")"),63440)</f>
        <v>63440</v>
      </c>
      <c r="N186" s="93">
        <f ca="1">IFERROR(__xludf.DUMMYFUNCTION("IMPORTRANGE(""https://docs.google.com/spreadsheets/d/1MeEWN-I1oV_STSDYn1IFDPWt_1FKiwhDph83XaGc0o0/edit?usp=sharing"",""งบพรบ!CV81"")"),41632)</f>
        <v>41632</v>
      </c>
      <c r="O186" s="93">
        <f t="shared" ca="1" si="93"/>
        <v>92.515555555555551</v>
      </c>
      <c r="P186" s="93">
        <f t="shared" ca="1" si="94"/>
        <v>65.624211853720055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70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70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26000</v>
      </c>
      <c r="O198" s="155">
        <f ca="1">IF(L198&gt;0,N198*100/L198,0)</f>
        <v>83.870967741935488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2000</v>
      </c>
      <c r="O217" s="155">
        <f ca="1">IF(L217&gt;0,N217*100/L217,0)</f>
        <v>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6">
        <v>2000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20000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11720</v>
      </c>
      <c r="O261" s="155">
        <f t="shared" ref="O261:O269" ca="1" si="117">IF(L261&gt;0,N261*100/L261,0)</f>
        <v>43.568773234200741</v>
      </c>
      <c r="P261" s="155">
        <f t="shared" ref="P261:P269" ca="1" si="118">IF(M261&gt;0,N261*100/M261,0)</f>
        <v>43.568773234200741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11720</v>
      </c>
      <c r="O263" s="93">
        <f t="shared" ca="1" si="117"/>
        <v>43.568773234200741</v>
      </c>
      <c r="P263" s="93">
        <f t="shared" ca="1" si="118"/>
        <v>43.568773234200741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11720</v>
      </c>
      <c r="O264" s="498">
        <f t="shared" ca="1" si="117"/>
        <v>43.568773234200741</v>
      </c>
      <c r="P264" s="498">
        <f t="shared" ca="1" si="118"/>
        <v>43.568773234200741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IFERROR(__xludf.DUMMYFUNCTION("IMPORTRANGE(""https://docs.google.com/spreadsheets/d/1MeEWN-I1oV_STSDYn1IFDPWt_1FKiwhDph83XaGc0o0/edit?usp=sharing"",""งบพรบ!DD81"")"),26900)</f>
        <v>26900</v>
      </c>
      <c r="N266" s="93">
        <f ca="1">IFERROR(__xludf.DUMMYFUNCTION("IMPORTRANGE(""https://docs.google.com/spreadsheets/d/1MeEWN-I1oV_STSDYn1IFDPWt_1FKiwhDph83XaGc0o0/edit?usp=sharing"",""งบพรบ!DF81"")"),11720)</f>
        <v>11720</v>
      </c>
      <c r="O266" s="93">
        <f t="shared" ca="1" si="117"/>
        <v>43.568773234200741</v>
      </c>
      <c r="P266" s="93">
        <f t="shared" ca="1" si="118"/>
        <v>43.568773234200741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1369</v>
      </c>
      <c r="K327" s="446">
        <f ca="1">IF(I327&gt;0,J327*100/I327,0)</f>
        <v>171.125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165500</v>
      </c>
      <c r="N328" s="155">
        <f t="shared" ca="1" si="149"/>
        <v>103841.33</v>
      </c>
      <c r="O328" s="155">
        <f t="shared" ref="O328:O336" ca="1" si="150">IF(L328&gt;0,N328*100/L328,0)</f>
        <v>63.706337423312881</v>
      </c>
      <c r="P328" s="155">
        <f t="shared" ref="P328:P336" ca="1" si="151">IF(M328&gt;0,N328*100/M328,0)</f>
        <v>62.744006042296071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165500</v>
      </c>
      <c r="N330" s="93">
        <f t="shared" ca="1" si="152"/>
        <v>103841.33</v>
      </c>
      <c r="O330" s="93">
        <f t="shared" ca="1" si="150"/>
        <v>63.706337423312881</v>
      </c>
      <c r="P330" s="93">
        <f t="shared" ca="1" si="151"/>
        <v>62.744006042296071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165500</v>
      </c>
      <c r="N331" s="498">
        <f t="shared" ca="1" si="153"/>
        <v>103841.33</v>
      </c>
      <c r="O331" s="498">
        <f t="shared" ca="1" si="150"/>
        <v>63.706337423312881</v>
      </c>
      <c r="P331" s="498">
        <f t="shared" ca="1" si="151"/>
        <v>62.744006042296071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IFERROR(__xludf.DUMMYFUNCTION("IMPORTRANGE(""https://docs.google.com/spreadsheets/d/1MeEWN-I1oV_STSDYn1IFDPWt_1FKiwhDph83XaGc0o0/edit?usp=sharing"",""งบพรบ!ER81"")"),165500)</f>
        <v>165500</v>
      </c>
      <c r="N333" s="93">
        <f ca="1">IFERROR(__xludf.DUMMYFUNCTION("IMPORTRANGE(""https://docs.google.com/spreadsheets/d/1MeEWN-I1oV_STSDYn1IFDPWt_1FKiwhDph83XaGc0o0/edit?usp=sharing"",""งบพรบ!ET81"")"),103841.33)</f>
        <v>103841.33</v>
      </c>
      <c r="O333" s="93">
        <f t="shared" ca="1" si="150"/>
        <v>63.706337423312881</v>
      </c>
      <c r="P333" s="93">
        <f t="shared" ca="1" si="151"/>
        <v>62.744006042296071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IFERROR(__xludf.DUMMYFUNCTION("IMPORTRANGE(""https://docs.google.com/spreadsheets/d/1kVcqe37tkHyjCSG3S0O1AXqVkqjo8mSIZil3BcpIysc/edit?usp=sharing"",""ศูนย์!D81"")"),1279)</f>
        <v>1279</v>
      </c>
      <c r="K338" s="498">
        <f ca="1">IF(I338&gt;0,J338*100/I338,0)</f>
        <v>159.875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v>5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v>90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711360</v>
      </c>
      <c r="N345" s="155">
        <f t="shared" ca="1" si="155"/>
        <v>471625.3</v>
      </c>
      <c r="O345" s="155">
        <f t="shared" ref="O345:O353" ca="1" si="156">IF(L345&gt;0,N345*100/L345,0)</f>
        <v>71.289875445915712</v>
      </c>
      <c r="P345" s="155">
        <f t="shared" ref="P345:P353" ca="1" si="157">IF(M345&gt;0,N345*100/M345,0)</f>
        <v>66.299103126405754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711360</v>
      </c>
      <c r="N347" s="93">
        <f t="shared" ca="1" si="158"/>
        <v>471625.3</v>
      </c>
      <c r="O347" s="93">
        <f t="shared" ca="1" si="156"/>
        <v>71.289875445915712</v>
      </c>
      <c r="P347" s="93">
        <f t="shared" ca="1" si="157"/>
        <v>66.299103126405754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635560</v>
      </c>
      <c r="N348" s="498">
        <f t="shared" ca="1" si="159"/>
        <v>395825.3</v>
      </c>
      <c r="O348" s="498">
        <f t="shared" ca="1" si="156"/>
        <v>67.597735501058821</v>
      </c>
      <c r="P348" s="498">
        <f t="shared" ca="1" si="157"/>
        <v>62.279769022594245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IFERROR(__xludf.DUMMYFUNCTION("IMPORTRANGE(""https://docs.google.com/spreadsheets/d/1MeEWN-I1oV_STSDYn1IFDPWt_1FKiwhDph83XaGc0o0/edit?usp=sharing"",""งบพรบ!FB81"")"),635560)</f>
        <v>635560</v>
      </c>
      <c r="N350" s="93">
        <f ca="1">IFERROR(__xludf.DUMMYFUNCTION("IMPORTRANGE(""https://docs.google.com/spreadsheets/d/1MeEWN-I1oV_STSDYn1IFDPWt_1FKiwhDph83XaGc0o0/edit?usp=sharing"",""งบพรบ!FD81"")"),395825.3)</f>
        <v>395825.3</v>
      </c>
      <c r="O350" s="93">
        <f t="shared" ca="1" si="156"/>
        <v>67.597735501058821</v>
      </c>
      <c r="P350" s="93">
        <f t="shared" ca="1" si="157"/>
        <v>62.279769022594245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IFERROR(__xludf.DUMMYFUNCTION("IMPORTRANGE(""https://docs.google.com/spreadsheets/d/1XWAQStnk-4SwqDmLtmXYiTMKHgktTP8We1SCoS47DrQ/edit?usp=sharing"",""จัดที่ดิน!W81"")"),9)</f>
        <v>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IFERROR(__xludf.DUMMYFUNCTION("IMPORTRANGE(""https://docs.google.com/spreadsheets/d/1XWAQStnk-4SwqDmLtmXYiTMKHgktTP8We1SCoS47DrQ/edit?usp=sharing"",""จัดที่ดิน!Z81"")"),64.05)</f>
        <v>64.05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IFERROR(__xludf.DUMMYFUNCTION("IMPORTRANGE(""https://docs.google.com/spreadsheets/d/1XWAQStnk-4SwqDmLtmXYiTMKHgktTP8We1SCoS47DrQ/edit?usp=sharing"",""จัดที่ดิน!AB81"")"),64.05)</f>
        <v>64.05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45</v>
      </c>
      <c r="K364" s="480">
        <f t="shared" ca="1" si="161"/>
        <v>34.615384615384613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2</v>
      </c>
      <c r="K365" s="492">
        <f t="shared" ca="1" si="161"/>
        <v>6.666666666666667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IFERROR(__xludf.DUMMYFUNCTION("IMPORTRANGE(""https://docs.google.com/spreadsheets/d/1XWAQStnk-4SwqDmLtmXYiTMKHgktTP8We1SCoS47DrQ/edit?usp=sharing"",""จัดที่ดิน!F81"")"),4.04)</f>
        <v>4.04</v>
      </c>
      <c r="K369" s="498">
        <f t="shared" ca="1" si="163"/>
        <v>2.02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IFERROR(__xludf.DUMMYFUNCTION("IMPORTRANGE(""https://docs.google.com/spreadsheets/d/1XWAQStnk-4SwqDmLtmXYiTMKHgktTP8We1SCoS47DrQ/edit?usp=sharing"",""จัดที่ดิน!G81"")"),2)</f>
        <v>2</v>
      </c>
      <c r="K370" s="498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IFERROR(__xludf.DUMMYFUNCTION("IMPORTRANGE(""https://docs.google.com/spreadsheets/d/1XWAQStnk-4SwqDmLtmXYiTMKHgktTP8We1SCoS47DrQ/edit?usp=sharing"",""จัดที่ดิน!H81"")"),4.04)</f>
        <v>4.04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IFERROR(__xludf.DUMMYFUNCTION("IMPORTRANGE(""https://docs.google.com/spreadsheets/d/1XWAQStnk-4SwqDmLtmXYiTMKHgktTP8We1SCoS47DrQ/edit?usp=sharing"",""จัดที่ดิน!I81"")"),2)</f>
        <v>2</v>
      </c>
      <c r="K372" s="498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IFERROR(__xludf.DUMMYFUNCTION("IMPORTRANGE(""https://docs.google.com/spreadsheets/d/1XWAQStnk-4SwqDmLtmXYiTMKHgktTP8We1SCoS47DrQ/edit?usp=sharing"",""จัดที่ดิน!J81"")"),4.04)</f>
        <v>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43</v>
      </c>
      <c r="K374" s="492">
        <f t="shared" ca="1" si="163"/>
        <v>43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IFERROR(__xludf.DUMMYFUNCTION("IMPORTRANGE(""https://docs.google.com/spreadsheets/d/1XWAQStnk-4SwqDmLtmXYiTMKHgktTP8We1SCoS47DrQ/edit?usp=sharing"",""จัดที่ดิน!AH81"")"),7)</f>
        <v>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IFERROR(__xludf.DUMMYFUNCTION("IMPORTRANGE(""https://docs.google.com/spreadsheets/d/1XWAQStnk-4SwqDmLtmXYiTMKHgktTP8We1SCoS47DrQ/edit?usp=sharing"",""จัดที่ดิน!AI81"")"),60.01)</f>
        <v>60.01</v>
      </c>
      <c r="K378" s="498">
        <f t="shared" ca="1" si="164"/>
        <v>13.335555555555555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IFERROR(__xludf.DUMMYFUNCTION("IMPORTRANGE(""https://docs.google.com/spreadsheets/d/1XWAQStnk-4SwqDmLtmXYiTMKHgktTP8We1SCoS47DrQ/edit?usp=sharing"",""จัดที่ดิน!AJ81"")"),43)</f>
        <v>43</v>
      </c>
      <c r="K379" s="498">
        <f t="shared" ca="1" si="164"/>
        <v>43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IFERROR(__xludf.DUMMYFUNCTION("IMPORTRANGE(""https://docs.google.com/spreadsheets/d/1XWAQStnk-4SwqDmLtmXYiTMKHgktTP8We1SCoS47DrQ/edit?usp=sharing"",""จัดที่ดิน!AK81"")"),424.86)</f>
        <v>424.86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IFERROR(__xludf.DUMMYFUNCTION("IMPORTRANGE(""https://docs.google.com/spreadsheets/d/1XWAQStnk-4SwqDmLtmXYiTMKHgktTP8We1SCoS47DrQ/edit?usp=sharing"",""จัดที่ดิน!AL81"")"),43)</f>
        <v>43</v>
      </c>
      <c r="K381" s="498">
        <f t="shared" ca="1" si="164"/>
        <v>43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IFERROR(__xludf.DUMMYFUNCTION("IMPORTRANGE(""https://docs.google.com/spreadsheets/d/1XWAQStnk-4SwqDmLtmXYiTMKHgktTP8We1SCoS47DrQ/edit?usp=sharing"",""จัดที่ดิน!AM81"")"),424.86)</f>
        <v>424.86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735046</v>
      </c>
      <c r="M414" s="553">
        <f t="shared" ca="1" si="181"/>
        <v>738314</v>
      </c>
      <c r="N414" s="553">
        <f t="shared" si="181"/>
        <v>550611</v>
      </c>
      <c r="O414" s="553">
        <f ca="1">IF(L414&gt;0,N414*100/L414,0)</f>
        <v>74.908373081412591</v>
      </c>
      <c r="P414" s="553">
        <f ca="1">IF(M414&gt;0,N414*100/M414,0)</f>
        <v>74.576806074380272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57.512550800860623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57.512550800860623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83660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57.512550800860623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L424+5000</f>
        <v>83660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57.512550800860623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2360</v>
      </c>
      <c r="J543" s="686">
        <f t="shared" si="235"/>
        <v>2360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236743</v>
      </c>
      <c r="M544" s="155">
        <f t="shared" ca="1" si="236"/>
        <v>235011</v>
      </c>
      <c r="N544" s="155">
        <f t="shared" si="236"/>
        <v>108436</v>
      </c>
      <c r="O544" s="155">
        <f t="shared" ref="O544:O549" ca="1" si="237">IF(L544&gt;0,N544*100/L544,0)</f>
        <v>45.803255006483823</v>
      </c>
      <c r="P544" s="155">
        <f t="shared" ref="P544:P549" ca="1" si="238">IF(M544&gt;0,N544*100/M544,0)</f>
        <v>46.140818940390027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236743</v>
      </c>
      <c r="M546" s="93">
        <f t="shared" ca="1" si="240"/>
        <v>235011</v>
      </c>
      <c r="N546" s="93">
        <f t="shared" si="240"/>
        <v>108436</v>
      </c>
      <c r="O546" s="93">
        <f t="shared" ca="1" si="237"/>
        <v>45.803255006483823</v>
      </c>
      <c r="P546" s="93">
        <f t="shared" ca="1" si="238"/>
        <v>46.140818940390027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236743</v>
      </c>
      <c r="M547" s="498">
        <f t="shared" ca="1" si="241"/>
        <v>235011</v>
      </c>
      <c r="N547" s="498">
        <f t="shared" si="241"/>
        <v>108436</v>
      </c>
      <c r="O547" s="498">
        <f t="shared" ca="1" si="237"/>
        <v>45.803255006483823</v>
      </c>
      <c r="P547" s="498">
        <f t="shared" ca="1" si="238"/>
        <v>46.140818940390027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IFERROR(__xludf.DUMMYFUNCTION("IMPORTRANGE(""https://docs.google.com/spreadsheets/d/1QqKyyYR6Q21VydFLVH3TRQUabQu_ym0Zz7PgGX0-kHA/edit?usp=sharing"",""แผน!HB81"")"),236743)</f>
        <v>236743</v>
      </c>
      <c r="M549" s="93">
        <f ca="1">L549-1732</f>
        <v>235011</v>
      </c>
      <c r="N549" s="93">
        <f>N550+N551+N552+N553+N554</f>
        <v>108436</v>
      </c>
      <c r="O549" s="93">
        <f t="shared" ca="1" si="237"/>
        <v>45.803255006483823</v>
      </c>
      <c r="P549" s="93">
        <f t="shared" ca="1" si="238"/>
        <v>46.140818940390027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2360</v>
      </c>
      <c r="J559" s="707">
        <f t="shared" si="245"/>
        <v>2360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80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80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80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80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2195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301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108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108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46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23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217.49</v>
      </c>
      <c r="J592" s="707">
        <f t="shared" si="253"/>
        <v>36</v>
      </c>
      <c r="K592" s="676">
        <f t="shared" ref="K592:K594" ca="1" si="254">IF(I592&gt;0,J592*100/I592,0)</f>
        <v>16.552485171732034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36</v>
      </c>
      <c r="K593" s="412">
        <f t="shared" ca="1" si="254"/>
        <v>16.552485171732034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11</v>
      </c>
      <c r="K594" s="412">
        <f t="shared" ca="1" si="254"/>
        <v>37.931034482758619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34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34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IFERROR(__xludf.DUMMYFUNCTION("IMPORTRANGE(""https://docs.google.com/spreadsheets/d/19vJNZY_5yjcGF2XGBMNZRCAIB0Kwfpjp8YEOfu-bneM/edit?usp=sharing"",""งานกองทุน!F81"")"),1109420.25)</f>
        <v>1109420.25</v>
      </c>
      <c r="K821" s="498">
        <f t="shared" ref="K821:K828" ca="1" si="335">IF(I821&gt;0,J821*100/I821,0)</f>
        <v>89.481280340024597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IFERROR(__xludf.DUMMYFUNCTION("IMPORTRANGE(""https://docs.google.com/spreadsheets/d/19vJNZY_5yjcGF2XGBMNZRCAIB0Kwfpjp8YEOfu-bneM/edit?usp=sharing"",""งานกองทุน!E81"")"),88)</f>
        <v>88</v>
      </c>
      <c r="K822" s="498">
        <f t="shared" ca="1" si="335"/>
        <v>94.623655913978496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IFERROR(__xludf.DUMMYFUNCTION("IMPORTRANGE(""https://docs.google.com/spreadsheets/d/19vJNZY_5yjcGF2XGBMNZRCAIB0Kwfpjp8YEOfu-bneM/edit?usp=sharing"",""งานกองทุน!K81"")"),57542.23)</f>
        <v>57542.23</v>
      </c>
      <c r="K823" s="498">
        <f t="shared" ca="1" si="335"/>
        <v>21.86328370603329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IFERROR(__xludf.DUMMYFUNCTION("IMPORTRANGE(""https://docs.google.com/spreadsheets/d/19vJNZY_5yjcGF2XGBMNZRCAIB0Kwfpjp8YEOfu-bneM/edit?usp=sharing"",""งานกองทุน!P81"")"),19474.7)</f>
        <v>19474.7</v>
      </c>
      <c r="K825" s="498">
        <f t="shared" ca="1" si="335"/>
        <v>66.316175879677616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IFERROR(__xludf.DUMMYFUNCTION("IMPORTRANGE(""https://docs.google.com/spreadsheets/d/19vJNZY_5yjcGF2XGBMNZRCAIB0Kwfpjp8YEOfu-bneM/edit?usp=sharing"",""งานกองทุน!O81"")"),41)</f>
        <v>41</v>
      </c>
      <c r="K826" s="498">
        <f t="shared" ca="1" si="335"/>
        <v>80.392156862745097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041EB-5283-4593-858A-2328C4FEE48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4674338</v>
      </c>
      <c r="M8" s="22">
        <f t="shared" ca="1" si="0"/>
        <v>4716320.2799999993</v>
      </c>
      <c r="N8" s="22">
        <f t="shared" ca="1" si="0"/>
        <v>4144586.1500000004</v>
      </c>
      <c r="O8" s="22">
        <f t="shared" ref="O8:O16" ca="1" si="1">IF(L8&gt;0,N8*100/L8,0)</f>
        <v>88.666804796743421</v>
      </c>
      <c r="P8" s="22">
        <f t="shared" ref="P8:P16" ca="1" si="2">IF(M8&gt;0,N8*100/M8,0)</f>
        <v>87.87753807932657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4674338</v>
      </c>
      <c r="M10" s="30">
        <f t="shared" ca="1" si="3"/>
        <v>4716320.2799999993</v>
      </c>
      <c r="N10" s="30">
        <f t="shared" ca="1" si="3"/>
        <v>4144586.1500000004</v>
      </c>
      <c r="O10" s="30">
        <f t="shared" ca="1" si="1"/>
        <v>88.666804796743421</v>
      </c>
      <c r="P10" s="30">
        <f t="shared" ca="1" si="2"/>
        <v>87.87753807932657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4320338</v>
      </c>
      <c r="M11" s="498">
        <f t="shared" ca="1" si="4"/>
        <v>4362320.2799999993</v>
      </c>
      <c r="N11" s="498">
        <f t="shared" ca="1" si="4"/>
        <v>3790586.1500000004</v>
      </c>
      <c r="O11" s="498">
        <f t="shared" ca="1" si="1"/>
        <v>87.738185067927574</v>
      </c>
      <c r="P11" s="498">
        <f t="shared" ca="1" si="2"/>
        <v>86.893806660156585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4320338</v>
      </c>
      <c r="M13" s="93">
        <f t="shared" ca="1" si="5"/>
        <v>4362320.2799999993</v>
      </c>
      <c r="N13" s="93">
        <f t="shared" ca="1" si="5"/>
        <v>3790586.1500000004</v>
      </c>
      <c r="O13" s="93">
        <f t="shared" ca="1" si="1"/>
        <v>87.738185067927574</v>
      </c>
      <c r="P13" s="93">
        <f t="shared" ca="1" si="2"/>
        <v>86.893806660156585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3571450</v>
      </c>
      <c r="N18" s="22">
        <f t="shared" ca="1" si="8"/>
        <v>3126580.2</v>
      </c>
      <c r="O18" s="22">
        <f t="shared" ref="O18:O26" ca="1" si="9">IF(L18&gt;0,N18*100/L18,0)</f>
        <v>91.943908743637024</v>
      </c>
      <c r="P18" s="22">
        <f t="shared" ref="P18:P26" ca="1" si="10">IF(M18&gt;0,N18*100/M18,0)</f>
        <v>87.543720337677968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3571450</v>
      </c>
      <c r="N20" s="30">
        <f t="shared" ca="1" si="11"/>
        <v>3126580.2</v>
      </c>
      <c r="O20" s="30">
        <f t="shared" ca="1" si="9"/>
        <v>91.943908743637024</v>
      </c>
      <c r="P20" s="30">
        <f t="shared" ca="1" si="10"/>
        <v>87.543720337677968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3217450</v>
      </c>
      <c r="N21" s="498">
        <f t="shared" ca="1" si="12"/>
        <v>2772580.2</v>
      </c>
      <c r="O21" s="498">
        <f t="shared" ca="1" si="9"/>
        <v>91.007808884205971</v>
      </c>
      <c r="P21" s="498">
        <f t="shared" ca="1" si="10"/>
        <v>86.173217921024417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3217450</v>
      </c>
      <c r="N23" s="93">
        <f t="shared" ca="1" si="13"/>
        <v>2772580.2</v>
      </c>
      <c r="O23" s="93">
        <f t="shared" ca="1" si="9"/>
        <v>91.007808884205971</v>
      </c>
      <c r="P23" s="93">
        <f t="shared" ca="1" si="10"/>
        <v>86.173217921024417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1273808</v>
      </c>
      <c r="M28" s="22">
        <f t="shared" ca="1" si="16"/>
        <v>1144870.2799999998</v>
      </c>
      <c r="N28" s="22">
        <f t="shared" si="16"/>
        <v>1018005.95</v>
      </c>
      <c r="O28" s="22">
        <f t="shared" ref="O28:O37" ca="1" si="17">IF(L28&gt;0,N28*100/L28,0)</f>
        <v>79.918319715373116</v>
      </c>
      <c r="P28" s="22">
        <f t="shared" ref="P28:P37" ca="1" si="18">IF(M28&gt;0,N28*100/M28,0)</f>
        <v>88.918890444077221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1273808</v>
      </c>
      <c r="M30" s="30">
        <f t="shared" ca="1" si="19"/>
        <v>1144870.2799999998</v>
      </c>
      <c r="N30" s="30">
        <f t="shared" si="19"/>
        <v>1018005.95</v>
      </c>
      <c r="O30" s="30">
        <f t="shared" ca="1" si="17"/>
        <v>79.918319715373116</v>
      </c>
      <c r="P30" s="30">
        <f t="shared" ca="1" si="18"/>
        <v>88.918890444077221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1273808</v>
      </c>
      <c r="M31" s="498">
        <f t="shared" ca="1" si="20"/>
        <v>1144870.2799999998</v>
      </c>
      <c r="N31" s="498">
        <f t="shared" si="20"/>
        <v>1018005.95</v>
      </c>
      <c r="O31" s="498">
        <f t="shared" ca="1" si="17"/>
        <v>79.918319715373116</v>
      </c>
      <c r="P31" s="498">
        <f t="shared" ca="1" si="18"/>
        <v>88.918890444077221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1273808</v>
      </c>
      <c r="M33" s="93">
        <f t="shared" ca="1" si="21"/>
        <v>1144870.2799999998</v>
      </c>
      <c r="N33" s="93">
        <f t="shared" si="21"/>
        <v>1018005.95</v>
      </c>
      <c r="O33" s="93">
        <f t="shared" ca="1" si="17"/>
        <v>79.918319715373116</v>
      </c>
      <c r="P33" s="93">
        <f t="shared" ca="1" si="18"/>
        <v>88.918890444077221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3400530</v>
      </c>
      <c r="M37" s="858">
        <f t="shared" ca="1" si="24"/>
        <v>3571450</v>
      </c>
      <c r="N37" s="858">
        <f t="shared" ca="1" si="24"/>
        <v>3126580.2</v>
      </c>
      <c r="O37" s="858">
        <f t="shared" ca="1" si="17"/>
        <v>91.943908743637024</v>
      </c>
      <c r="P37" s="858">
        <f t="shared" ca="1" si="18"/>
        <v>87.543720337677968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575360</v>
      </c>
      <c r="N41" s="85">
        <f t="shared" ca="1" si="25"/>
        <v>431250.4</v>
      </c>
      <c r="O41" s="85">
        <f t="shared" ref="O41:O49" ca="1" si="26">IF(L41&gt;0,N41*100/L41,0)</f>
        <v>76.885434123729723</v>
      </c>
      <c r="P41" s="85">
        <f t="shared" ref="P41:P49" ca="1" si="27">IF(M41&gt;0,N41*100/M41,0)</f>
        <v>74.95314238042269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575360</v>
      </c>
      <c r="N43" s="92">
        <f t="shared" ca="1" si="28"/>
        <v>431250.4</v>
      </c>
      <c r="O43" s="92">
        <f t="shared" ca="1" si="26"/>
        <v>76.885434123729723</v>
      </c>
      <c r="P43" s="92">
        <f t="shared" ca="1" si="27"/>
        <v>74.95314238042269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575360</v>
      </c>
      <c r="N44" s="498">
        <f t="shared" ca="1" si="29"/>
        <v>431250.4</v>
      </c>
      <c r="O44" s="498">
        <f t="shared" ca="1" si="26"/>
        <v>76.885434123729723</v>
      </c>
      <c r="P44" s="498">
        <f t="shared" ca="1" si="27"/>
        <v>74.95314238042269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IFERROR(__xludf.DUMMYFUNCTION("IMPORTRANGE(""https://docs.google.com/spreadsheets/d/1MeEWN-I1oV_STSDYn1IFDPWt_1FKiwhDph83XaGc0o0/edit?usp=sharing"",""งบพรบ!R82"")"),575360)</f>
        <v>575360</v>
      </c>
      <c r="N46" s="93">
        <f ca="1">IFERROR(__xludf.DUMMYFUNCTION("IMPORTRANGE(""https://docs.google.com/spreadsheets/d/1MeEWN-I1oV_STSDYn1IFDPWt_1FKiwhDph83XaGc0o0/edit?usp=sharing"",""งบพรบ!T82"")"),431250.4)</f>
        <v>431250.4</v>
      </c>
      <c r="O46" s="93">
        <f t="shared" ca="1" si="26"/>
        <v>76.885434123729723</v>
      </c>
      <c r="P46" s="93">
        <f t="shared" ca="1" si="27"/>
        <v>74.95314238042269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616800</v>
      </c>
      <c r="N53" s="116">
        <f t="shared" ca="1" si="31"/>
        <v>579453.46</v>
      </c>
      <c r="O53" s="116">
        <f t="shared" ref="O53:O61" ca="1" si="32">IF(L53&gt;0,N53*100/L53,0)</f>
        <v>95.414697842911252</v>
      </c>
      <c r="P53" s="116">
        <f t="shared" ref="P53:P61" ca="1" si="33">IF(M53&gt;0,N53*100/M53,0)</f>
        <v>93.945113488975352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616800</v>
      </c>
      <c r="N55" s="123">
        <f t="shared" ca="1" si="34"/>
        <v>579453.46</v>
      </c>
      <c r="O55" s="123">
        <f t="shared" ca="1" si="32"/>
        <v>95.414697842911252</v>
      </c>
      <c r="P55" s="123">
        <f t="shared" ca="1" si="33"/>
        <v>93.945113488975352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616800</v>
      </c>
      <c r="N56" s="498">
        <f t="shared" ca="1" si="35"/>
        <v>579453.46</v>
      </c>
      <c r="O56" s="498">
        <f t="shared" ca="1" si="32"/>
        <v>95.414697842911252</v>
      </c>
      <c r="P56" s="498">
        <f t="shared" ca="1" si="33"/>
        <v>93.945113488975352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IFERROR(__xludf.DUMMYFUNCTION("IMPORTRANGE(""https://docs.google.com/spreadsheets/d/1MeEWN-I1oV_STSDYn1IFDPWt_1FKiwhDph83XaGc0o0/edit?usp=sharing"",""งบพรบ!AB82"")"),616800)</f>
        <v>616800</v>
      </c>
      <c r="N58" s="93">
        <f ca="1">IFERROR(__xludf.DUMMYFUNCTION("IMPORTRANGE(""https://docs.google.com/spreadsheets/d/1MeEWN-I1oV_STSDYn1IFDPWt_1FKiwhDph83XaGc0o0/edit?usp=sharing"",""งบพรบ!AD82"")"),579453.46)</f>
        <v>579453.46</v>
      </c>
      <c r="O58" s="93">
        <f t="shared" ca="1" si="32"/>
        <v>95.414697842911252</v>
      </c>
      <c r="P58" s="93">
        <f t="shared" ca="1" si="33"/>
        <v>93.945113488975352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933200</v>
      </c>
      <c r="N66" s="155">
        <f t="shared" ca="1" si="39"/>
        <v>866044.24</v>
      </c>
      <c r="O66" s="155">
        <f t="shared" ref="O66:O74" ca="1" si="40">IF(L66&gt;0,N66*100/L66,0)</f>
        <v>94.525675616677574</v>
      </c>
      <c r="P66" s="155">
        <f t="shared" ref="P66:P74" ca="1" si="41">IF(M66&gt;0,N66*100/M66,0)</f>
        <v>92.803711958851267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933200</v>
      </c>
      <c r="N68" s="93">
        <f t="shared" ca="1" si="42"/>
        <v>866044.24</v>
      </c>
      <c r="O68" s="93">
        <f t="shared" ca="1" si="40"/>
        <v>94.525675616677574</v>
      </c>
      <c r="P68" s="93">
        <f t="shared" ca="1" si="41"/>
        <v>92.803711958851267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933200</v>
      </c>
      <c r="N69" s="498">
        <f t="shared" ca="1" si="43"/>
        <v>866044.24</v>
      </c>
      <c r="O69" s="498">
        <f t="shared" ca="1" si="40"/>
        <v>94.525675616677574</v>
      </c>
      <c r="P69" s="498">
        <f t="shared" ca="1" si="41"/>
        <v>92.803711958851267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IFERROR(__xludf.DUMMYFUNCTION("IMPORTRANGE(""https://docs.google.com/spreadsheets/d/1MeEWN-I1oV_STSDYn1IFDPWt_1FKiwhDph83XaGc0o0/edit?usp=sharing"",""งบพรบ!AL82"")"),933200)</f>
        <v>933200</v>
      </c>
      <c r="N71" s="93">
        <f ca="1">IFERROR(__xludf.DUMMYFUNCTION("IMPORTRANGE(""https://docs.google.com/spreadsheets/d/1MeEWN-I1oV_STSDYn1IFDPWt_1FKiwhDph83XaGc0o0/edit?usp=sharing"",""งบพรบ!AN82"")"),866044.24)</f>
        <v>866044.24</v>
      </c>
      <c r="O71" s="93">
        <f t="shared" ca="1" si="40"/>
        <v>94.525675616677574</v>
      </c>
      <c r="P71" s="93">
        <f t="shared" ca="1" si="41"/>
        <v>92.803711958851267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86340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86340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86340</v>
      </c>
      <c r="N91" s="498">
        <f t="shared" ca="1" si="53"/>
        <v>86340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IFERROR(__xludf.DUMMYFUNCTION("IMPORTRANGE(""https://docs.google.com/spreadsheets/d/1MeEWN-I1oV_STSDYn1IFDPWt_1FKiwhDph83XaGc0o0/edit?usp=sharing"",""งบพรบ!AV82"")"),86340)</f>
        <v>86340</v>
      </c>
      <c r="N93" s="93">
        <f ca="1">IFERROR(__xludf.DUMMYFUNCTION("IMPORTRANGE(""https://docs.google.com/spreadsheets/d/1MeEWN-I1oV_STSDYn1IFDPWt_1FKiwhDph83XaGc0o0/edit?usp=sharing"",""งบพรบ!AX82"")"),86340)</f>
        <v>86340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898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454821</v>
      </c>
      <c r="O132" s="155">
        <f t="shared" ref="O132:O140" ca="1" si="70">IF(L132&gt;0,N132*100/L132,0)</f>
        <v>99.968349213675779</v>
      </c>
      <c r="P132" s="155">
        <f t="shared" ref="P132:P140" ca="1" si="71">IF(M132&gt;0,N132*100/M132,0)</f>
        <v>99.968349213675779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454821</v>
      </c>
      <c r="O134" s="93">
        <f t="shared" ca="1" si="70"/>
        <v>99.968349213675779</v>
      </c>
      <c r="P134" s="93">
        <f t="shared" ca="1" si="71"/>
        <v>99.968349213675779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145965</v>
      </c>
      <c r="N135" s="498">
        <f t="shared" ca="1" si="73"/>
        <v>145821</v>
      </c>
      <c r="O135" s="498">
        <f t="shared" ca="1" si="70"/>
        <v>99.90134621313328</v>
      </c>
      <c r="P135" s="498">
        <f t="shared" ca="1" si="71"/>
        <v>99.90134621313328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IFERROR(__xludf.DUMMYFUNCTION("IMPORTRANGE(""https://docs.google.com/spreadsheets/d/1MeEWN-I1oV_STSDYn1IFDPWt_1FKiwhDph83XaGc0o0/edit?usp=sharing"",""งบพรบ!BP82"")"),145965)</f>
        <v>145965</v>
      </c>
      <c r="N137" s="93">
        <f ca="1">IFERROR(__xludf.DUMMYFUNCTION("IMPORTRANGE(""https://docs.google.com/spreadsheets/d/1MeEWN-I1oV_STSDYn1IFDPWt_1FKiwhDph83XaGc0o0/edit?usp=sharing"",""งบพรบ!BR82"")"),145821)</f>
        <v>145821</v>
      </c>
      <c r="O137" s="93">
        <f t="shared" ca="1" si="70"/>
        <v>99.90134621313328</v>
      </c>
      <c r="P137" s="93">
        <f t="shared" ca="1" si="71"/>
        <v>99.90134621313328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3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75575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52.100562355276217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75575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52.100562355276217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75575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52.100562355276217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IFERROR(__xludf.DUMMYFUNCTION("IMPORTRANGE(""https://docs.google.com/spreadsheets/d/1MeEWN-I1oV_STSDYn1IFDPWt_1FKiwhDph83XaGc0o0/edit?usp=sharing"",""งบพรบ!CJ82"")"),75575)</f>
        <v>75575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52.100562355276217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57440</v>
      </c>
      <c r="N181" s="155">
        <f t="shared" ca="1" si="92"/>
        <v>55592</v>
      </c>
      <c r="O181" s="155">
        <f t="shared" ref="O181:O189" ca="1" si="93">IF(L181&gt;0,N181*100/L181,0)</f>
        <v>144.3948051948052</v>
      </c>
      <c r="P181" s="155">
        <f t="shared" ref="P181:P189" ca="1" si="94">IF(M181&gt;0,N181*100/M181,0)</f>
        <v>96.782729805013929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57440</v>
      </c>
      <c r="N183" s="93">
        <f t="shared" ca="1" si="95"/>
        <v>55592</v>
      </c>
      <c r="O183" s="93">
        <f t="shared" ca="1" si="93"/>
        <v>144.3948051948052</v>
      </c>
      <c r="P183" s="93">
        <f t="shared" ca="1" si="94"/>
        <v>96.782729805013929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57440</v>
      </c>
      <c r="N184" s="498">
        <f t="shared" ca="1" si="96"/>
        <v>55592</v>
      </c>
      <c r="O184" s="498">
        <f t="shared" ca="1" si="93"/>
        <v>144.3948051948052</v>
      </c>
      <c r="P184" s="498">
        <f t="shared" ca="1" si="94"/>
        <v>96.782729805013929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IFERROR(__xludf.DUMMYFUNCTION("IMPORTRANGE(""https://docs.google.com/spreadsheets/d/1MeEWN-I1oV_STSDYn1IFDPWt_1FKiwhDph83XaGc0o0/edit?usp=sharing"",""งบพรบ!CT82"")"),57440)</f>
        <v>57440</v>
      </c>
      <c r="N186" s="93">
        <f ca="1">IFERROR(__xludf.DUMMYFUNCTION("IMPORTRANGE(""https://docs.google.com/spreadsheets/d/1MeEWN-I1oV_STSDYn1IFDPWt_1FKiwhDph83XaGc0o0/edit?usp=sharing"",""งบพรบ!CV82"")"),55592)</f>
        <v>55592</v>
      </c>
      <c r="O186" s="93">
        <f t="shared" ca="1" si="93"/>
        <v>144.3948051948052</v>
      </c>
      <c r="P186" s="93">
        <f t="shared" ca="1" si="94"/>
        <v>96.782729805013929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6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6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23860</v>
      </c>
      <c r="O261" s="155">
        <f t="shared" ref="O261:O269" ca="1" si="117">IF(L261&gt;0,N261*100/L261,0)</f>
        <v>95.44</v>
      </c>
      <c r="P261" s="155">
        <f t="shared" ref="P261:P269" ca="1" si="118">IF(M261&gt;0,N261*100/M261,0)</f>
        <v>95.44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23860</v>
      </c>
      <c r="O263" s="93">
        <f t="shared" ca="1" si="117"/>
        <v>95.44</v>
      </c>
      <c r="P263" s="93">
        <f t="shared" ca="1" si="118"/>
        <v>95.44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23860</v>
      </c>
      <c r="O264" s="498">
        <f t="shared" ca="1" si="117"/>
        <v>95.44</v>
      </c>
      <c r="P264" s="498">
        <f t="shared" ca="1" si="118"/>
        <v>95.44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IFERROR(__xludf.DUMMYFUNCTION("IMPORTRANGE(""https://docs.google.com/spreadsheets/d/1MeEWN-I1oV_STSDYn1IFDPWt_1FKiwhDph83XaGc0o0/edit?usp=sharing"",""งบพรบ!DD82"")"),25000)</f>
        <v>25000</v>
      </c>
      <c r="N266" s="93">
        <f ca="1">IFERROR(__xludf.DUMMYFUNCTION("IMPORTRANGE(""https://docs.google.com/spreadsheets/d/1MeEWN-I1oV_STSDYn1IFDPWt_1FKiwhDph83XaGc0o0/edit?usp=sharing"",""งบพรบ!DF82"")"),23860)</f>
        <v>23860</v>
      </c>
      <c r="O266" s="93">
        <f t="shared" ca="1" si="117"/>
        <v>95.44</v>
      </c>
      <c r="P266" s="93">
        <f t="shared" ca="1" si="118"/>
        <v>95.44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IFERROR(__xludf.DUMMYFUNCTION("IMPORTRANGE(""https://docs.google.com/spreadsheets/d/1MeEWN-I1oV_STSDYn1IFDPWt_1FKiwhDph83XaGc0o0/edit?usp=sharing"",""งบพรบ!DX82"")"),82400)</f>
        <v>82400</v>
      </c>
      <c r="N303" s="93">
        <f ca="1">IFERROR(__xludf.DUMMYFUNCTION("IMPORTRANGE(""https://docs.google.com/spreadsheets/d/1MeEWN-I1oV_STSDYn1IFDPWt_1FKiwhDph83XaGc0o0/edit?usp=sharing"",""งบพรบ!DZ82"")"),82400)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2569</v>
      </c>
      <c r="K327" s="446">
        <f ca="1">IF(I327&gt;0,J327*100/I327,0)</f>
        <v>214.08333333333334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164500</v>
      </c>
      <c r="N328" s="155">
        <f t="shared" ca="1" si="149"/>
        <v>150300</v>
      </c>
      <c r="O328" s="155">
        <f t="shared" ref="O328:O336" ca="1" si="150">IF(L328&gt;0,N328*100/L328,0)</f>
        <v>92.777777777777771</v>
      </c>
      <c r="P328" s="155">
        <f t="shared" ref="P328:P336" ca="1" si="151">IF(M328&gt;0,N328*100/M328,0)</f>
        <v>91.367781155015194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164500</v>
      </c>
      <c r="N330" s="93">
        <f t="shared" ca="1" si="152"/>
        <v>150300</v>
      </c>
      <c r="O330" s="93">
        <f t="shared" ca="1" si="150"/>
        <v>92.777777777777771</v>
      </c>
      <c r="P330" s="93">
        <f t="shared" ca="1" si="151"/>
        <v>91.367781155015194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164500</v>
      </c>
      <c r="N331" s="498">
        <f t="shared" ca="1" si="153"/>
        <v>150300</v>
      </c>
      <c r="O331" s="498">
        <f t="shared" ca="1" si="150"/>
        <v>92.777777777777771</v>
      </c>
      <c r="P331" s="498">
        <f t="shared" ca="1" si="151"/>
        <v>91.367781155015194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IFERROR(__xludf.DUMMYFUNCTION("IMPORTRANGE(""https://docs.google.com/spreadsheets/d/1MeEWN-I1oV_STSDYn1IFDPWt_1FKiwhDph83XaGc0o0/edit?usp=sharing"",""งบพรบ!ER82"")"),164500)</f>
        <v>164500</v>
      </c>
      <c r="N333" s="93">
        <f ca="1">IFERROR(__xludf.DUMMYFUNCTION("IMPORTRANGE(""https://docs.google.com/spreadsheets/d/1MeEWN-I1oV_STSDYn1IFDPWt_1FKiwhDph83XaGc0o0/edit?usp=sharing"",""งบพรบ!ET82"")"),150300)</f>
        <v>150300</v>
      </c>
      <c r="O333" s="93">
        <f t="shared" ca="1" si="150"/>
        <v>92.777777777777771</v>
      </c>
      <c r="P333" s="93">
        <f t="shared" ca="1" si="151"/>
        <v>91.367781155015194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IFERROR(__xludf.DUMMYFUNCTION("IMPORTRANGE(""https://docs.google.com/spreadsheets/d/1kVcqe37tkHyjCSG3S0O1AXqVkqjo8mSIZil3BcpIysc/edit?usp=sharing"",""ศูนย์!D82"")"),2461)</f>
        <v>2461</v>
      </c>
      <c r="K338" s="498">
        <f ca="1">IF(I338&gt;0,J338*100/I338,0)</f>
        <v>205.08333333333334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499870</v>
      </c>
      <c r="N345" s="155">
        <f t="shared" ca="1" si="155"/>
        <v>357144.1</v>
      </c>
      <c r="O345" s="155">
        <f t="shared" ref="O345:O353" ca="1" si="156">IF(L345&gt;0,N345*100/L345,0)</f>
        <v>80.280553869669788</v>
      </c>
      <c r="P345" s="155">
        <f t="shared" ref="P345:P353" ca="1" si="157">IF(M345&gt;0,N345*100/M345,0)</f>
        <v>71.447396323043989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499870</v>
      </c>
      <c r="N347" s="93">
        <f t="shared" ca="1" si="158"/>
        <v>357144.1</v>
      </c>
      <c r="O347" s="93">
        <f t="shared" ca="1" si="156"/>
        <v>80.280553869669788</v>
      </c>
      <c r="P347" s="93">
        <f t="shared" ca="1" si="157"/>
        <v>71.447396323043989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454870</v>
      </c>
      <c r="N348" s="498">
        <f t="shared" ca="1" si="159"/>
        <v>312144.09999999998</v>
      </c>
      <c r="O348" s="498">
        <f t="shared" ca="1" si="156"/>
        <v>78.061394953359837</v>
      </c>
      <c r="P348" s="498">
        <f t="shared" ca="1" si="157"/>
        <v>68.622705388352713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IFERROR(__xludf.DUMMYFUNCTION("IMPORTRANGE(""https://docs.google.com/spreadsheets/d/1MeEWN-I1oV_STSDYn1IFDPWt_1FKiwhDph83XaGc0o0/edit?usp=sharing"",""งบพรบ!FB82"")"),454870)</f>
        <v>454870</v>
      </c>
      <c r="N350" s="93">
        <f ca="1">IFERROR(__xludf.DUMMYFUNCTION("IMPORTRANGE(""https://docs.google.com/spreadsheets/d/1MeEWN-I1oV_STSDYn1IFDPWt_1FKiwhDph83XaGc0o0/edit?usp=sharing"",""งบพรบ!FD82"")"),312144.1)</f>
        <v>312144.09999999998</v>
      </c>
      <c r="O350" s="93">
        <f t="shared" ca="1" si="156"/>
        <v>78.061394953359837</v>
      </c>
      <c r="P350" s="93">
        <f t="shared" ca="1" si="157"/>
        <v>68.622705388352713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47</v>
      </c>
      <c r="K355" s="466">
        <f ca="1">IF(I355&gt;0,J355*100/I355,0)</f>
        <v>37.00787401574803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IFERROR(__xludf.DUMMYFUNCTION("IMPORTRANGE(""https://docs.google.com/spreadsheets/d/1XWAQStnk-4SwqDmLtmXYiTMKHgktTP8We1SCoS47DrQ/edit?usp=sharing"",""จัดที่ดิน!W82"")"),17)</f>
        <v>17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IFERROR(__xludf.DUMMYFUNCTION("IMPORTRANGE(""https://docs.google.com/spreadsheets/d/1XWAQStnk-4SwqDmLtmXYiTMKHgktTP8We1SCoS47DrQ/edit?usp=sharing"",""จัดที่ดิน!X82"")"),68.55)</f>
        <v>68.55</v>
      </c>
      <c r="K359" s="498">
        <f t="shared" ca="1" si="161"/>
        <v>7.0670103092783503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IFERROR(__xludf.DUMMYFUNCTION("IMPORTRANGE(""https://docs.google.com/spreadsheets/d/1XWAQStnk-4SwqDmLtmXYiTMKHgktTP8We1SCoS47DrQ/edit?usp=sharing"",""จัดที่ดิน!Y82"")"),46)</f>
        <v>46</v>
      </c>
      <c r="K360" s="498">
        <f t="shared" ca="1" si="161"/>
        <v>36.220472440944881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IFERROR(__xludf.DUMMYFUNCTION("IMPORTRANGE(""https://docs.google.com/spreadsheets/d/1XWAQStnk-4SwqDmLtmXYiTMKHgktTP8We1SCoS47DrQ/edit?usp=sharing"",""จัดที่ดิน!Z82"")"),152.38)</f>
        <v>152.38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IFERROR(__xludf.DUMMYFUNCTION("IMPORTRANGE(""https://docs.google.com/spreadsheets/d/1XWAQStnk-4SwqDmLtmXYiTMKHgktTP8We1SCoS47DrQ/edit?usp=sharing"",""จัดที่ดิน!AA82"")"),47)</f>
        <v>47</v>
      </c>
      <c r="K362" s="498">
        <f t="shared" ca="1" si="161"/>
        <v>37.00787401574803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IFERROR(__xludf.DUMMYFUNCTION("IMPORTRANGE(""https://docs.google.com/spreadsheets/d/1XWAQStnk-4SwqDmLtmXYiTMKHgktTP8We1SCoS47DrQ/edit?usp=sharing"",""จัดที่ดิน!AB82"")"),153.03)</f>
        <v>153.03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195</v>
      </c>
      <c r="K364" s="480">
        <f t="shared" ca="1" si="161"/>
        <v>73.033707865168537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37</v>
      </c>
      <c r="K365" s="492">
        <f t="shared" ca="1" si="161"/>
        <v>55.223880597014926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IFERROR(__xludf.DUMMYFUNCTION("IMPORTRANGE(""https://docs.google.com/spreadsheets/d/1XWAQStnk-4SwqDmLtmXYiTMKHgktTP8We1SCoS47DrQ/edit?usp=sharing"",""จัดที่ดิน!E82"")"),7)</f>
        <v>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IFERROR(__xludf.DUMMYFUNCTION("IMPORTRANGE(""https://docs.google.com/spreadsheets/d/1XWAQStnk-4SwqDmLtmXYiTMKHgktTP8We1SCoS47DrQ/edit?usp=sharing"",""จัดที่ดิน!F82"")"),38.01)</f>
        <v>38.01</v>
      </c>
      <c r="K369" s="498">
        <f t="shared" ca="1" si="163"/>
        <v>5.6731343283582092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IFERROR(__xludf.DUMMYFUNCTION("IMPORTRANGE(""https://docs.google.com/spreadsheets/d/1XWAQStnk-4SwqDmLtmXYiTMKHgktTP8We1SCoS47DrQ/edit?usp=sharing"",""จัดที่ดิน!G82"")"),36)</f>
        <v>36</v>
      </c>
      <c r="K370" s="498">
        <f t="shared" ca="1" si="163"/>
        <v>53.731343283582092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IFERROR(__xludf.DUMMYFUNCTION("IMPORTRANGE(""https://docs.google.com/spreadsheets/d/1XWAQStnk-4SwqDmLtmXYiTMKHgktTP8We1SCoS47DrQ/edit?usp=sharing"",""จัดที่ดิน!H82"")"),121.84)</f>
        <v>121.84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IFERROR(__xludf.DUMMYFUNCTION("IMPORTRANGE(""https://docs.google.com/spreadsheets/d/1XWAQStnk-4SwqDmLtmXYiTMKHgktTP8We1SCoS47DrQ/edit?usp=sharing"",""จัดที่ดิน!I82"")"),37)</f>
        <v>37</v>
      </c>
      <c r="K372" s="498">
        <f t="shared" ca="1" si="163"/>
        <v>55.223880597014926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IFERROR(__xludf.DUMMYFUNCTION("IMPORTRANGE(""https://docs.google.com/spreadsheets/d/1XWAQStnk-4SwqDmLtmXYiTMKHgktTP8We1SCoS47DrQ/edit?usp=sharing"",""จัดที่ดิน!J82"")"),122.49)</f>
        <v>122.49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158</v>
      </c>
      <c r="K374" s="492">
        <f t="shared" ca="1" si="163"/>
        <v>79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IFERROR(__xludf.DUMMYFUNCTION("IMPORTRANGE(""https://docs.google.com/spreadsheets/d/1XWAQStnk-4SwqDmLtmXYiTMKHgktTP8We1SCoS47DrQ/edit?usp=sharing"",""จัดที่ดิน!AJ82"")"),157)</f>
        <v>157</v>
      </c>
      <c r="K379" s="498">
        <f t="shared" ca="1" si="164"/>
        <v>78.5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IFERROR(__xludf.DUMMYFUNCTION("IMPORTRANGE(""https://docs.google.com/spreadsheets/d/1XWAQStnk-4SwqDmLtmXYiTMKHgktTP8We1SCoS47DrQ/edit?usp=sharing"",""จัดที่ดิน!AK82"")"),1052.05)</f>
        <v>1052.05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IFERROR(__xludf.DUMMYFUNCTION("IMPORTRANGE(""https://docs.google.com/spreadsheets/d/1XWAQStnk-4SwqDmLtmXYiTMKHgktTP8We1SCoS47DrQ/edit?usp=sharing"",""จัดที่ดิน!AL82"")"),158)</f>
        <v>158</v>
      </c>
      <c r="K381" s="498">
        <f t="shared" ca="1" si="164"/>
        <v>79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IFERROR(__xludf.DUMMYFUNCTION("IMPORTRANGE(""https://docs.google.com/spreadsheets/d/1XWAQStnk-4SwqDmLtmXYiTMKHgktTP8We1SCoS47DrQ/edit?usp=sharing"",""จัดที่ดิน!AM82"")"),1054.42)</f>
        <v>1054.42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1273808</v>
      </c>
      <c r="M414" s="553">
        <f t="shared" ca="1" si="181"/>
        <v>1144870.2799999998</v>
      </c>
      <c r="N414" s="553">
        <f t="shared" si="181"/>
        <v>1018005.95</v>
      </c>
      <c r="O414" s="553">
        <f ca="1">IF(L414&gt;0,N414*100/L414,0)</f>
        <v>79.918319715373116</v>
      </c>
      <c r="P414" s="553">
        <f ca="1">IF(M414&gt;0,N414*100/M414,0)</f>
        <v>88.918890444077221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97760</v>
      </c>
      <c r="N419" s="155">
        <f t="shared" si="184"/>
        <v>97760</v>
      </c>
      <c r="O419" s="155">
        <f t="shared" ref="O419:O424" ca="1" si="185">IF(L419&gt;0,N419*100/L419,0)</f>
        <v>105.39025442000863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97760</v>
      </c>
      <c r="N421" s="93">
        <f t="shared" si="187"/>
        <v>97760</v>
      </c>
      <c r="O421" s="93">
        <f t="shared" ca="1" si="185"/>
        <v>105.39025442000863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97760</v>
      </c>
      <c r="N422" s="498">
        <f t="shared" si="188"/>
        <v>97760</v>
      </c>
      <c r="O422" s="498">
        <f t="shared" ca="1" si="185"/>
        <v>105.39025442000863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L424+5000</f>
        <v>97760</v>
      </c>
      <c r="N424" s="93">
        <f>N425+N426+N427+N428</f>
        <v>97760</v>
      </c>
      <c r="O424" s="93">
        <f t="shared" ca="1" si="185"/>
        <v>105.39025442000863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41640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56120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335765.17</v>
      </c>
      <c r="O444" s="195">
        <f t="shared" ref="O444:O449" ca="1" si="198">IF(L444&gt;0,N444*100/L444,0)</f>
        <v>91.389540010887316</v>
      </c>
      <c r="P444" s="195">
        <f t="shared" ref="P444:P449" ca="1" si="199">IF(M444&gt;0,N444*100/M444,0)</f>
        <v>91.389540010887316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335765.17</v>
      </c>
      <c r="O446" s="93">
        <f t="shared" ca="1" si="198"/>
        <v>91.389540010887316</v>
      </c>
      <c r="P446" s="93">
        <f t="shared" ca="1" si="199"/>
        <v>91.389540010887316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335765.17</v>
      </c>
      <c r="O447" s="498">
        <f t="shared" ca="1" si="198"/>
        <v>91.389540010887316</v>
      </c>
      <c r="P447" s="498">
        <f t="shared" ca="1" si="199"/>
        <v>91.389540010887316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335765.17</v>
      </c>
      <c r="O449" s="93">
        <f t="shared" ca="1" si="198"/>
        <v>91.389540010887316</v>
      </c>
      <c r="P449" s="93">
        <f t="shared" ca="1" si="199"/>
        <v>91.389540010887316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73400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114050.17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25330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263206</v>
      </c>
      <c r="O467" s="195">
        <f t="shared" ref="O467:O472" ca="1" si="207">IF(L467&gt;0,N467*100/L467,0)</f>
        <v>99.785042441796548</v>
      </c>
      <c r="P467" s="195">
        <f t="shared" ref="P467:P472" ca="1" si="208">IF(M467&gt;0,N467*100/M467,0)</f>
        <v>99.785042441796548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263206</v>
      </c>
      <c r="O469" s="93">
        <f t="shared" ca="1" si="207"/>
        <v>99.785042441796548</v>
      </c>
      <c r="P469" s="93">
        <f t="shared" ca="1" si="208"/>
        <v>99.785042441796548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263206</v>
      </c>
      <c r="O470" s="498">
        <f t="shared" ca="1" si="207"/>
        <v>99.785042441796548</v>
      </c>
      <c r="P470" s="498">
        <f t="shared" ca="1" si="208"/>
        <v>99.785042441796548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263206</v>
      </c>
      <c r="O472" s="93">
        <f t="shared" ca="1" si="207"/>
        <v>99.785042441796548</v>
      </c>
      <c r="P472" s="93">
        <f t="shared" ca="1" si="208"/>
        <v>99.785042441796548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25510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36514</v>
      </c>
      <c r="J543" s="686">
        <f t="shared" si="235"/>
        <v>36514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538875</v>
      </c>
      <c r="M544" s="155">
        <f t="shared" ca="1" si="236"/>
        <v>409696.88</v>
      </c>
      <c r="N544" s="155">
        <f t="shared" si="236"/>
        <v>317034.38</v>
      </c>
      <c r="O544" s="155">
        <f t="shared" ref="O544:O549" ca="1" si="237">IF(L544&gt;0,N544*100/L544,0)</f>
        <v>58.832638366968219</v>
      </c>
      <c r="P544" s="155">
        <f t="shared" ref="P544:P549" ca="1" si="238">IF(M544&gt;0,N544*100/M544,0)</f>
        <v>77.382668864844661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538875</v>
      </c>
      <c r="M546" s="93">
        <f t="shared" ca="1" si="240"/>
        <v>409696.88</v>
      </c>
      <c r="N546" s="93">
        <f t="shared" si="240"/>
        <v>317034.38</v>
      </c>
      <c r="O546" s="93">
        <f t="shared" ca="1" si="237"/>
        <v>58.832638366968219</v>
      </c>
      <c r="P546" s="93">
        <f t="shared" ca="1" si="238"/>
        <v>77.382668864844661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538875</v>
      </c>
      <c r="M547" s="498">
        <f t="shared" ca="1" si="241"/>
        <v>409696.88</v>
      </c>
      <c r="N547" s="498">
        <f t="shared" si="241"/>
        <v>317034.38</v>
      </c>
      <c r="O547" s="498">
        <f t="shared" ca="1" si="237"/>
        <v>58.832638366968219</v>
      </c>
      <c r="P547" s="498">
        <f t="shared" ca="1" si="238"/>
        <v>77.382668864844661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IFERROR(__xludf.DUMMYFUNCTION("IMPORTRANGE(""https://docs.google.com/spreadsheets/d/1QqKyyYR6Q21VydFLVH3TRQUabQu_ym0Zz7PgGX0-kHA/edit?usp=sharing"",""แผน!HB82"")"),538875)</f>
        <v>538875</v>
      </c>
      <c r="M549" s="93">
        <f ca="1">L549-129178.12</f>
        <v>409696.88</v>
      </c>
      <c r="N549" s="93">
        <f>N550+N551+N552+N553+N554</f>
        <v>317034.38</v>
      </c>
      <c r="O549" s="93">
        <f t="shared" ca="1" si="237"/>
        <v>58.832638366968219</v>
      </c>
      <c r="P549" s="93">
        <f t="shared" ca="1" si="238"/>
        <v>77.382668864844661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115727.57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201306.81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36514</v>
      </c>
      <c r="J559" s="707">
        <f t="shared" si="245"/>
        <v>36514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80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80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80">
        <f t="shared" ref="J576:J577" si="250">J578+J580+J582+J588+J590</f>
        <v>36514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80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35290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7191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6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688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124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688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124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526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101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2370.63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28</v>
      </c>
      <c r="K594" s="412">
        <f t="shared" ca="1" si="254"/>
        <v>6.9306930693069306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24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 t="shared" ref="J620:J621" si="260">J622+J624+J626</f>
        <v>13</v>
      </c>
      <c r="K620" s="728">
        <f t="shared" ref="K620:K621" ca="1" si="26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 t="shared" si="260"/>
        <v>4</v>
      </c>
      <c r="K621" s="728">
        <f t="shared" ca="1" si="261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12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6240.4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67.950772386385481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6240.4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67.950772386385481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6240.4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67.950772386385481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L660-4759.6</f>
        <v>6240.4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67.950772386385481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IFERROR(__xludf.DUMMYFUNCTION("IMPORTRANGE(""https://docs.google.com/spreadsheets/d/19vJNZY_5yjcGF2XGBMNZRCAIB0Kwfpjp8YEOfu-bneM/edit?usp=sharing"",""งานกองทุน!F82"")"),1110662.33)</f>
        <v>1110662.33</v>
      </c>
      <c r="K821" s="498">
        <f t="shared" ref="K821:K828" ca="1" si="335">IF(I821&gt;0,J821*100/I821,0)</f>
        <v>66.92395109703989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IFERROR(__xludf.DUMMYFUNCTION("IMPORTRANGE(""https://docs.google.com/spreadsheets/d/19vJNZY_5yjcGF2XGBMNZRCAIB0Kwfpjp8YEOfu-bneM/edit?usp=sharing"",""งานกองทุน!E82"")"),93)</f>
        <v>93</v>
      </c>
      <c r="K822" s="498">
        <f t="shared" ca="1" si="335"/>
        <v>62.416107382550337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IFERROR(__xludf.DUMMYFUNCTION("IMPORTRANGE(""https://docs.google.com/spreadsheets/d/19vJNZY_5yjcGF2XGBMNZRCAIB0Kwfpjp8YEOfu-bneM/edit?usp=sharing"",""งานกองทุน!K82"")"),102476.66)</f>
        <v>102476.66</v>
      </c>
      <c r="K823" s="498">
        <f t="shared" ca="1" si="335"/>
        <v>12.900781348548225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IFERROR(__xludf.DUMMYFUNCTION("IMPORTRANGE(""https://docs.google.com/spreadsheets/d/19vJNZY_5yjcGF2XGBMNZRCAIB0Kwfpjp8YEOfu-bneM/edit?usp=sharing"",""งานกองทุน!J82"")"),33)</f>
        <v>33</v>
      </c>
      <c r="K824" s="498">
        <f t="shared" ca="1" si="335"/>
        <v>60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2023-08-18T09:07:37Z</dcterms:modified>
</cp:coreProperties>
</file>